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3405" windowWidth="15330" windowHeight="5700" activeTab="0"/>
  </bookViews>
  <sheets>
    <sheet name="доходы" sheetId="1" r:id="rId1"/>
  </sheets>
  <definedNames>
    <definedName name="_xlnm.Print_Titles" localSheetId="0">'доходы'!$A:$B,'доходы'!$3:$4</definedName>
    <definedName name="_xlnm.Print_Area" localSheetId="0">'доходы'!$A$1:$L$76</definedName>
  </definedNames>
  <calcPr fullCalcOnLoad="1"/>
</workbook>
</file>

<file path=xl/sharedStrings.xml><?xml version="1.0" encoding="utf-8"?>
<sst xmlns="http://schemas.openxmlformats.org/spreadsheetml/2006/main" count="164" uniqueCount="145">
  <si>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</si>
  <si>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</si>
  <si>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</si>
  <si>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</si>
  <si>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</si>
  <si>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бюджетной классификации Российской Федерации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</si>
  <si>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</si>
  <si>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</si>
  <si>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</si>
  <si>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</si>
  <si>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</si>
  <si>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</si>
  <si>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</si>
  <si>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</si>
  <si>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</si>
  <si>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</si>
  <si>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</si>
  <si>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</si>
  <si>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</si>
  <si>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</si>
  <si>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</si>
  <si>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</si>
  <si>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000 1 08 00000 00 0000 000</t>
  </si>
  <si>
    <t>ГОСУДАРСТВЕННАЯ ПОШЛИНА</t>
  </si>
  <si>
    <t>000 1 08 03010 01 0000 110</t>
  </si>
  <si>
    <t>000 1 08 07150 01 0000 110</t>
  </si>
  <si>
    <t>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</si>
  <si>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</si>
  <si>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</si>
  <si>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</si>
  <si>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</si>
  <si>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</si>
  <si>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</si>
  <si>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</si>
  <si>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</si>
  <si>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</si>
  <si>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</si>
  <si>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</si>
  <si>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</si>
  <si>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</si>
  <si>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</si>
  <si>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</si>
  <si>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</si>
  <si>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</si>
  <si>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</si>
  <si>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000 2 00 00000 00 0000 000</t>
  </si>
  <si>
    <t>БЕЗВОЗМЕЗДНЫЕ ПОСТУПЛЕНИЯ</t>
  </si>
  <si>
    <t>ИНЫЕ МЕЖБЮДЖЕТНЫЕ ТРАНСФЕРТЫ</t>
  </si>
  <si>
    <t>ПРОЧИЕ БЕЗВОЗМЕЗДНЫЕ ПОСТУПЛЕНИЯ</t>
  </si>
  <si>
    <t>000 1 03 00000 00 0000 000</t>
  </si>
  <si>
    <t>НАЛОГИ НА ТОВАРЫ (РАБОТЫ, УСЛУГИ), РЕАЛИЗУЕМЫЕ НА ТЕРРИТОРИИ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</si>
  <si>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</si>
  <si>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</si>
  <si>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</si>
  <si>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</si>
  <si>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000 1 01 02040 01 0000 110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</si>
  <si>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0"/>
        <rFont val="Arial Narrow"/>
        <family val="2"/>
      </rPr>
      <t>1</t>
    </r>
    <r>
      <rPr>
        <i/>
        <sz val="10"/>
        <rFont val="Arial Narrow"/>
        <family val="2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</si>
  <si>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i/>
        <vertAlign val="superscript"/>
        <sz val="10"/>
        <rFont val="Arial Narrow"/>
        <family val="2"/>
      </rPr>
      <t xml:space="preserve">1 </t>
    </r>
    <r>
      <rPr>
        <i/>
        <sz val="10"/>
        <rFont val="Arial Narrow"/>
        <family val="2"/>
      </rPr>
      <t>Налогового кодекса Российской Федерации</t>
    </r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</si>
  <si>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</si>
  <si>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</si>
  <si>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</si>
  <si>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</si>
  <si>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Наименование доходов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</si>
  <si>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</si>
  <si>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</si>
  <si>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</si>
  <si>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000 2 02 00000 00 0000 000</t>
  </si>
  <si>
    <t>БЕЗВОЗМЕЗДНЫЕ ПОСТУПЛЕНИЯ ОТ ДРУГИХ БЮДЖЕТОВ БЮДЖЕТНОЙ СИСТЕМЫ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</si>
  <si>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</si>
  <si>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</si>
  <si>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</si>
  <si>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</si>
  <si>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</si>
  <si>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</si>
  <si>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</si>
  <si>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</si>
  <si>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</si>
  <si>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</si>
  <si>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</si>
  <si>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</si>
  <si>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</si>
  <si>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</si>
  <si>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</si>
  <si>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</si>
  <si>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</si>
  <si>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</si>
  <si>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</si>
  <si>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</si>
  <si>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</si>
  <si>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000 1 13 02994 04 0000 130</t>
  </si>
  <si>
    <t>родительская плата в ДДО "Управление образования"</t>
  </si>
  <si>
    <t>оздоровительная кампания "Управление образования"</t>
  </si>
  <si>
    <t>Доходы от продажи квартир, находящихся в собственности городских округов</t>
  </si>
  <si>
    <t>000 1 14 01040 04 0000 410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</si>
  <si>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</si>
  <si>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</si>
  <si>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</si>
  <si>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</si>
  <si>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</si>
  <si>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</si>
  <si>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</si>
  <si>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</si>
  <si>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</si>
  <si>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 xml:space="preserve">Прочие неналоговые доходы бюджетов городских округов 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</si>
  <si>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</si>
  <si>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Поступления по плате за размещение нестационарных торговых объектов</t>
  </si>
  <si>
    <t>Поступления по плате за наем жилых помещений, находящихся в собственности муниципальных образований</t>
  </si>
  <si>
    <t>доходы от платных услуг, оказываемых казенными учреждениями (МКУ «Аварийно-спасательная служба»)</t>
  </si>
  <si>
    <t>компенсация расходов по содержанию помещения</t>
  </si>
  <si>
    <t xml:space="preserve">прочие доходы </t>
  </si>
  <si>
    <t>Прочие доходы от компенсации затрат бюджетов городских округов (оздоровительная кампания детей)</t>
  </si>
  <si>
    <t xml:space="preserve">доходы от платных услуг, оказываемых казенными учреждениями 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</si>
  <si>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</si>
  <si>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</si>
  <si>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</si>
  <si>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платных услуг, оказываемых казенными учреждениями (МКУ «МФЦ")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</si>
  <si>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</si>
  <si>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Прочие неналоговые доходы бюджетов городских округов</t>
  </si>
  <si>
    <t>000 1 17 05040 04 0008 180</t>
  </si>
  <si>
    <t>000 1 17 05040 04 0009 180</t>
  </si>
  <si>
    <t>000 1 17 05040 04 0010 180</t>
  </si>
  <si>
    <t xml:space="preserve">Сумма 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</si>
  <si>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</si>
  <si>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</si>
  <si>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2019 год</t>
  </si>
  <si>
    <t>2020 год</t>
  </si>
  <si>
    <t>2021 год</t>
  </si>
  <si>
    <t>отклонение 2020г к 2019г</t>
  </si>
  <si>
    <t>тыс. руб.</t>
  </si>
  <si>
    <t>%</t>
  </si>
  <si>
    <t>отклонение 2021г к 2020г</t>
  </si>
  <si>
    <t>ДОХОДЫ ОТ ОКАЗАНИЯ ПЛАТНЫХ УСЛУГ И КОМПЕНСАЦИИ ЗАТРАТ ГОСУДАРСТВА</t>
  </si>
  <si>
    <t>000 1 13 02994 04 0006 130</t>
  </si>
  <si>
    <t>000 1 13 02994 04 0007130</t>
  </si>
  <si>
    <t xml:space="preserve">Прочие доходы от компенсации затрат бюджетов городских округов (родительская плата в ДДО) </t>
  </si>
  <si>
    <t>000 2 02 10000 00 0000 150</t>
  </si>
  <si>
    <t>000 2 02 20000 00 0000 150</t>
  </si>
  <si>
    <t>000 2 02 30000 00 0000 150</t>
  </si>
  <si>
    <t>000 2 02 40000 00 0000 150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</si>
  <si>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</si>
  <si>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000 2 07 00000 00 0000 000</t>
  </si>
  <si>
    <t>Сведения о прогнозируемых объемах поступлений по видам доходов на 2019 год и на плановый период 2020-2021 годов в сравнении с ожидаемым исполнением 2018 года</t>
  </si>
  <si>
    <t>отклонение к ожидаемому исполнению за 2018г</t>
  </si>
  <si>
    <t>за 2018г.</t>
  </si>
  <si>
    <t>ожидаемое исполнение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</si>
</sst>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&quot;&quot;###,##0.00"/>
    <numFmt numFmtId="176" formatCode="#,##0_р_."/>
    <numFmt numFmtId="177" formatCode="#,##0.000"/>
    <numFmt numFmtId="178" formatCode="#,##0.0000"/>
    <numFmt numFmtId="179" formatCode="#,##0.00000"/>
  </numFmts>
  <fonts count="44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vertAlign val="superscript"/>
      <sz val="10"/>
      <name val="Arial Narrow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55" applyFont="1" applyFill="1" applyAlignment="1">
      <alignment vertical="center"/>
      <protection/>
    </xf>
    <xf numFmtId="0" fontId="5" fillId="0" borderId="0" xfId="55" applyFont="1" applyFill="1" applyAlignment="1">
      <alignment vertical="center"/>
      <protection/>
    </xf>
    <xf numFmtId="1" fontId="6" fillId="0" borderId="10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Fill="1" applyAlignment="1">
      <alignment vertical="center"/>
      <protection/>
    </xf>
    <xf numFmtId="1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55" applyNumberFormat="1" applyFont="1" applyFill="1" applyBorder="1" applyAlignment="1" applyProtection="1">
      <alignment horizontal="left" vertical="center" wrapText="1" indent="1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1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4" fillId="0" borderId="10" xfId="55" applyNumberFormat="1" applyFont="1" applyFill="1" applyBorder="1" applyAlignment="1" applyProtection="1">
      <alignment horizontal="left" vertical="center" wrapText="1"/>
      <protection/>
    </xf>
    <xf numFmtId="0" fontId="6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6" fillId="0" borderId="0" xfId="55" applyFont="1" applyFill="1" applyAlignment="1">
      <alignment vertical="center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5" applyFont="1" applyFill="1" applyAlignment="1" applyProtection="1">
      <alignment vertical="center"/>
      <protection locked="0"/>
    </xf>
    <xf numFmtId="0" fontId="5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4" fillId="0" borderId="0" xfId="55" applyFont="1" applyFill="1" applyAlignment="1">
      <alignment vertical="center" wrapText="1"/>
      <protection/>
    </xf>
    <xf numFmtId="173" fontId="4" fillId="0" borderId="10" xfId="55" applyNumberFormat="1" applyFont="1" applyFill="1" applyBorder="1" applyAlignment="1">
      <alignment horizontal="center" vertical="center"/>
      <protection/>
    </xf>
    <xf numFmtId="173" fontId="5" fillId="0" borderId="10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Alignment="1">
      <alignment vertical="center" wrapText="1"/>
      <protection/>
    </xf>
    <xf numFmtId="173" fontId="6" fillId="32" borderId="10" xfId="63" applyNumberFormat="1" applyFont="1" applyFill="1" applyBorder="1" applyAlignment="1" applyProtection="1">
      <alignment horizontal="center" vertical="center"/>
      <protection/>
    </xf>
    <xf numFmtId="0" fontId="5" fillId="0" borderId="0" xfId="55" applyFont="1" applyFill="1" applyAlignment="1">
      <alignment horizontal="right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0" xfId="55" applyFont="1" applyFill="1" applyAlignment="1">
      <alignment horizontal="center" vertical="center" wrapText="1"/>
      <protection/>
    </xf>
    <xf numFmtId="173" fontId="5" fillId="30" borderId="10" xfId="63" applyNumberFormat="1" applyFont="1" applyFill="1" applyBorder="1" applyAlignment="1" applyProtection="1">
      <alignment horizontal="center" vertical="center"/>
      <protection/>
    </xf>
    <xf numFmtId="173" fontId="5" fillId="33" borderId="10" xfId="63" applyNumberFormat="1" applyFont="1" applyFill="1" applyBorder="1" applyAlignment="1" applyProtection="1">
      <alignment horizontal="center" vertical="center"/>
      <protection/>
    </xf>
    <xf numFmtId="173" fontId="5" fillId="32" borderId="10" xfId="63" applyNumberFormat="1" applyFont="1" applyFill="1" applyBorder="1" applyAlignment="1" applyProtection="1">
      <alignment horizontal="center" vertical="center"/>
      <protection/>
    </xf>
    <xf numFmtId="173" fontId="5" fillId="34" borderId="10" xfId="63" applyNumberFormat="1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>
      <alignment vertical="center" wrapText="1"/>
      <protection/>
    </xf>
    <xf numFmtId="0" fontId="5" fillId="0" borderId="0" xfId="55" applyFont="1" applyFill="1" applyAlignment="1">
      <alignment horizontal="right" vertical="center"/>
      <protection/>
    </xf>
    <xf numFmtId="0" fontId="4" fillId="30" borderId="10" xfId="55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32" borderId="10" xfId="55" applyFont="1" applyFill="1" applyBorder="1" applyAlignment="1">
      <alignment horizontal="center" vertical="center" wrapText="1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173" fontId="4" fillId="30" borderId="10" xfId="63" applyNumberFormat="1" applyFont="1" applyFill="1" applyBorder="1" applyAlignment="1" applyProtection="1">
      <alignment horizontal="center" vertical="center"/>
      <protection/>
    </xf>
    <xf numFmtId="173" fontId="4" fillId="33" borderId="10" xfId="63" applyNumberFormat="1" applyFont="1" applyFill="1" applyBorder="1" applyAlignment="1" applyProtection="1">
      <alignment horizontal="center" vertical="center"/>
      <protection/>
    </xf>
    <xf numFmtId="173" fontId="4" fillId="32" borderId="10" xfId="63" applyNumberFormat="1" applyFont="1" applyFill="1" applyBorder="1" applyAlignment="1" applyProtection="1">
      <alignment horizontal="center" vertical="center"/>
      <protection/>
    </xf>
    <xf numFmtId="173" fontId="4" fillId="34" borderId="10" xfId="63" applyNumberFormat="1" applyFont="1" applyFill="1" applyBorder="1" applyAlignment="1" applyProtection="1">
      <alignment horizontal="center" vertical="center"/>
      <protection/>
    </xf>
    <xf numFmtId="173" fontId="6" fillId="30" borderId="10" xfId="63" applyNumberFormat="1" applyFont="1" applyFill="1" applyBorder="1" applyAlignment="1" applyProtection="1">
      <alignment horizontal="center" vertical="center"/>
      <protection/>
    </xf>
    <xf numFmtId="173" fontId="6" fillId="33" borderId="10" xfId="63" applyNumberFormat="1" applyFont="1" applyFill="1" applyBorder="1" applyAlignment="1" applyProtection="1">
      <alignment horizontal="center" vertical="center"/>
      <protection/>
    </xf>
    <xf numFmtId="173" fontId="6" fillId="34" borderId="10" xfId="63" applyNumberFormat="1" applyFont="1" applyFill="1" applyBorder="1" applyAlignment="1" applyProtection="1">
      <alignment horizontal="center" vertical="center"/>
      <protection/>
    </xf>
    <xf numFmtId="173" fontId="4" fillId="30" borderId="10" xfId="63" applyNumberFormat="1" applyFont="1" applyFill="1" applyBorder="1" applyAlignment="1">
      <alignment horizontal="center" vertical="center"/>
    </xf>
    <xf numFmtId="173" fontId="4" fillId="33" borderId="10" xfId="63" applyNumberFormat="1" applyFont="1" applyFill="1" applyBorder="1" applyAlignment="1">
      <alignment horizontal="center" vertical="center"/>
    </xf>
    <xf numFmtId="173" fontId="4" fillId="32" borderId="10" xfId="63" applyNumberFormat="1" applyFont="1" applyFill="1" applyBorder="1" applyAlignment="1">
      <alignment horizontal="center" vertical="center"/>
    </xf>
    <xf numFmtId="173" fontId="4" fillId="34" borderId="10" xfId="63" applyNumberFormat="1" applyFont="1" applyFill="1" applyBorder="1" applyAlignment="1">
      <alignment horizontal="center" vertical="center"/>
    </xf>
    <xf numFmtId="0" fontId="4" fillId="0" borderId="10" xfId="55" applyNumberFormat="1" applyFont="1" applyFill="1" applyBorder="1" applyAlignment="1" applyProtection="1">
      <alignment horizontal="left" vertical="center" wrapText="1" indent="1"/>
      <protection locked="0"/>
    </xf>
    <xf numFmtId="173" fontId="4" fillId="30" borderId="10" xfId="63" applyNumberFormat="1" applyFont="1" applyFill="1" applyBorder="1" applyAlignment="1" applyProtection="1">
      <alignment horizontal="center" vertical="center"/>
      <protection locked="0"/>
    </xf>
    <xf numFmtId="173" fontId="4" fillId="33" borderId="10" xfId="63" applyNumberFormat="1" applyFont="1" applyFill="1" applyBorder="1" applyAlignment="1" applyProtection="1">
      <alignment horizontal="center" vertical="center"/>
      <protection locked="0"/>
    </xf>
    <xf numFmtId="173" fontId="4" fillId="32" borderId="10" xfId="63" applyNumberFormat="1" applyFont="1" applyFill="1" applyBorder="1" applyAlignment="1" applyProtection="1">
      <alignment horizontal="center" vertical="center"/>
      <protection locked="0"/>
    </xf>
    <xf numFmtId="173" fontId="4" fillId="34" borderId="10" xfId="63" applyNumberFormat="1" applyFont="1" applyFill="1" applyBorder="1" applyAlignment="1" applyProtection="1">
      <alignment horizontal="center" vertical="center"/>
      <protection locked="0"/>
    </xf>
    <xf numFmtId="0" fontId="5" fillId="0" borderId="0" xfId="55" applyFont="1" applyFill="1" applyBorder="1" applyAlignment="1">
      <alignment vertical="center"/>
      <protection/>
    </xf>
    <xf numFmtId="0" fontId="5" fillId="0" borderId="0" xfId="55" applyFont="1" applyFill="1" applyAlignment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рил 1_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SheetLayoutView="100" zoomScalePageLayoutView="0" workbookViewId="0" topLeftCell="A38">
      <selection activeCell="I58" sqref="I58"/>
    </sheetView>
  </sheetViews>
  <sheetFormatPr defaultColWidth="9.00390625" defaultRowHeight="5.25" customHeight="1"/>
  <cols>
    <col min="1" max="1" width="22.00390625" style="24" customWidth="1"/>
    <col min="2" max="2" width="61.125" style="24" customWidth="1"/>
    <col min="3" max="3" width="11.25390625" style="2" customWidth="1"/>
    <col min="4" max="4" width="11.125" style="2" customWidth="1"/>
    <col min="5" max="5" width="11.875" style="2" customWidth="1"/>
    <col min="6" max="6" width="8.375" style="2" customWidth="1"/>
    <col min="7" max="7" width="11.125" style="2" customWidth="1"/>
    <col min="8" max="8" width="10.875" style="2" customWidth="1"/>
    <col min="9" max="9" width="9.75390625" style="2" customWidth="1"/>
    <col min="10" max="10" width="11.125" style="2" customWidth="1"/>
    <col min="11" max="12" width="9.75390625" style="2" customWidth="1"/>
    <col min="13" max="16384" width="9.125" style="2" customWidth="1"/>
  </cols>
  <sheetData>
    <row r="1" spans="1:10" s="1" customFormat="1" ht="26.25" customHeight="1">
      <c r="A1" s="21"/>
      <c r="B1" s="28" t="s">
        <v>141</v>
      </c>
      <c r="C1" s="28"/>
      <c r="D1" s="28"/>
      <c r="E1" s="28"/>
      <c r="F1" s="28"/>
      <c r="G1" s="28"/>
      <c r="H1" s="28"/>
      <c r="I1" s="28"/>
      <c r="J1" s="28"/>
    </row>
    <row r="2" spans="1:12" ht="13.5" customHeight="1">
      <c r="A2" s="33"/>
      <c r="B2" s="33"/>
      <c r="D2" s="34"/>
      <c r="G2" s="34"/>
      <c r="J2" s="34"/>
      <c r="L2" s="34" t="s">
        <v>128</v>
      </c>
    </row>
    <row r="3" spans="1:12" s="21" customFormat="1" ht="48" customHeight="1">
      <c r="A3" s="16" t="s">
        <v>5</v>
      </c>
      <c r="B3" s="16" t="s">
        <v>62</v>
      </c>
      <c r="C3" s="35" t="s">
        <v>144</v>
      </c>
      <c r="D3" s="36" t="s">
        <v>121</v>
      </c>
      <c r="E3" s="27" t="s">
        <v>142</v>
      </c>
      <c r="F3" s="27"/>
      <c r="G3" s="37" t="s">
        <v>121</v>
      </c>
      <c r="H3" s="27" t="s">
        <v>127</v>
      </c>
      <c r="I3" s="27"/>
      <c r="J3" s="38" t="s">
        <v>121</v>
      </c>
      <c r="K3" s="27" t="s">
        <v>130</v>
      </c>
      <c r="L3" s="27"/>
    </row>
    <row r="4" spans="1:12" s="21" customFormat="1" ht="54" customHeight="1">
      <c r="A4" s="16"/>
      <c r="B4" s="16"/>
      <c r="C4" s="35" t="s">
        <v>143</v>
      </c>
      <c r="D4" s="36" t="s">
        <v>124</v>
      </c>
      <c r="E4" s="16" t="s">
        <v>128</v>
      </c>
      <c r="F4" s="16" t="s">
        <v>129</v>
      </c>
      <c r="G4" s="37" t="s">
        <v>125</v>
      </c>
      <c r="H4" s="16" t="s">
        <v>128</v>
      </c>
      <c r="I4" s="16" t="s">
        <v>129</v>
      </c>
      <c r="J4" s="38" t="s">
        <v>126</v>
      </c>
      <c r="K4" s="16" t="s">
        <v>128</v>
      </c>
      <c r="L4" s="16" t="s">
        <v>129</v>
      </c>
    </row>
    <row r="5" spans="1:12" s="1" customFormat="1" ht="23.25" customHeight="1">
      <c r="A5" s="5" t="s">
        <v>6</v>
      </c>
      <c r="B5" s="13" t="s">
        <v>7</v>
      </c>
      <c r="C5" s="39">
        <f>C6+C12+C14+C19+C22+C25+C26+C38+C40+C54+C59+C60</f>
        <v>2964880.7</v>
      </c>
      <c r="D5" s="40">
        <f>D6+D12+D14+D19+D22+D25+D26+D38+D40+D54+D59+D60</f>
        <v>2938268.0999999996</v>
      </c>
      <c r="E5" s="22">
        <f>D5-C5</f>
        <v>-26612.60000000056</v>
      </c>
      <c r="F5" s="22">
        <f>D5/C5*100</f>
        <v>99.10240570556513</v>
      </c>
      <c r="G5" s="41">
        <f>G6+G12+G14+G19+G22+G25+G26+G38+G40+G54+G59+G60</f>
        <v>3141265.8</v>
      </c>
      <c r="H5" s="22">
        <f>G5-D5</f>
        <v>202997.7000000002</v>
      </c>
      <c r="I5" s="22">
        <f>G5/D5*100</f>
        <v>106.9087534932568</v>
      </c>
      <c r="J5" s="42">
        <f>J6+J12+J14+J19+J22+J25+J26+J38+J40+J54+J59+J60</f>
        <v>3158783.88</v>
      </c>
      <c r="K5" s="22">
        <f>J5-G5</f>
        <v>17518.080000000075</v>
      </c>
      <c r="L5" s="22">
        <f>J5/G5*100</f>
        <v>100.55767582609533</v>
      </c>
    </row>
    <row r="6" spans="1:12" s="1" customFormat="1" ht="21.75" customHeight="1">
      <c r="A6" s="5" t="s">
        <v>8</v>
      </c>
      <c r="B6" s="6" t="s">
        <v>9</v>
      </c>
      <c r="C6" s="39">
        <f>C7</f>
        <v>1518500</v>
      </c>
      <c r="D6" s="40">
        <f>D7</f>
        <v>1556190</v>
      </c>
      <c r="E6" s="22">
        <f>D6-C6</f>
        <v>37690</v>
      </c>
      <c r="F6" s="22">
        <f>D6/C6*100</f>
        <v>102.48205465920317</v>
      </c>
      <c r="G6" s="41">
        <f>G7</f>
        <v>1797652</v>
      </c>
      <c r="H6" s="22">
        <f>G6-D6</f>
        <v>241462</v>
      </c>
      <c r="I6" s="22">
        <f>G6/D6*100</f>
        <v>115.51622873813609</v>
      </c>
      <c r="J6" s="42">
        <f>J7</f>
        <v>1828806</v>
      </c>
      <c r="K6" s="22">
        <f aca="true" t="shared" si="0" ref="K6:K69">J6-G6</f>
        <v>31154</v>
      </c>
      <c r="L6" s="22">
        <f>J6/G6*100</f>
        <v>101.73303843012998</v>
      </c>
    </row>
    <row r="7" spans="1:12" ht="21" customHeight="1">
      <c r="A7" s="7" t="s">
        <v>10</v>
      </c>
      <c r="B7" s="8" t="s">
        <v>11</v>
      </c>
      <c r="C7" s="29">
        <f>SUM(C8:C11)</f>
        <v>1518500</v>
      </c>
      <c r="D7" s="30">
        <f>SUM(D8:D11)</f>
        <v>1556190</v>
      </c>
      <c r="E7" s="23">
        <f>D7-C7</f>
        <v>37690</v>
      </c>
      <c r="F7" s="23">
        <f>D7/C7*100</f>
        <v>102.48205465920317</v>
      </c>
      <c r="G7" s="31">
        <f>SUM(G8:G11)</f>
        <v>1797652</v>
      </c>
      <c r="H7" s="23">
        <f>G7-D7</f>
        <v>241462</v>
      </c>
      <c r="I7" s="23">
        <f>G7/D7*100</f>
        <v>115.51622873813609</v>
      </c>
      <c r="J7" s="32">
        <f>SUM(J8:J11)</f>
        <v>1828806</v>
      </c>
      <c r="K7" s="23">
        <f t="shared" si="0"/>
        <v>31154</v>
      </c>
      <c r="L7" s="23">
        <f aca="true" t="shared" si="1" ref="L7:L69">J7/G7*100</f>
        <v>101.73303843012998</v>
      </c>
    </row>
    <row r="8" spans="1:12" s="15" customFormat="1" ht="45" customHeight="1" hidden="1">
      <c r="A8" s="3" t="s">
        <v>51</v>
      </c>
      <c r="B8" s="14" t="s">
        <v>56</v>
      </c>
      <c r="C8" s="43">
        <v>1479000</v>
      </c>
      <c r="D8" s="44">
        <v>1521190</v>
      </c>
      <c r="E8" s="23">
        <f>D8-C8</f>
        <v>42190</v>
      </c>
      <c r="F8" s="23">
        <f>D8/C8*100</f>
        <v>102.8526031102096</v>
      </c>
      <c r="G8" s="25">
        <v>1758506</v>
      </c>
      <c r="H8" s="23">
        <f>G8-D8</f>
        <v>237316</v>
      </c>
      <c r="I8" s="23">
        <f>G8/D8*100</f>
        <v>115.60068104576023</v>
      </c>
      <c r="J8" s="45">
        <v>1790437</v>
      </c>
      <c r="K8" s="23">
        <f t="shared" si="0"/>
        <v>31931</v>
      </c>
      <c r="L8" s="23">
        <f t="shared" si="1"/>
        <v>101.81580273254683</v>
      </c>
    </row>
    <row r="9" spans="1:12" s="15" customFormat="1" ht="56.25" customHeight="1" hidden="1">
      <c r="A9" s="3" t="s">
        <v>53</v>
      </c>
      <c r="B9" s="14" t="s">
        <v>52</v>
      </c>
      <c r="C9" s="43">
        <v>5500</v>
      </c>
      <c r="D9" s="44">
        <v>5000</v>
      </c>
      <c r="E9" s="23">
        <f>D9-C9</f>
        <v>-500</v>
      </c>
      <c r="F9" s="23">
        <f>D9/C10*100</f>
        <v>29.411764705882355</v>
      </c>
      <c r="G9" s="25">
        <v>6000</v>
      </c>
      <c r="H9" s="23">
        <f>G9-D9</f>
        <v>1000</v>
      </c>
      <c r="I9" s="23">
        <f>G9/D9*100</f>
        <v>120</v>
      </c>
      <c r="J9" s="45">
        <v>6000</v>
      </c>
      <c r="K9" s="23">
        <f t="shared" si="0"/>
        <v>0</v>
      </c>
      <c r="L9" s="23">
        <f t="shared" si="1"/>
        <v>100</v>
      </c>
    </row>
    <row r="10" spans="1:12" s="15" customFormat="1" ht="31.5" customHeight="1" hidden="1">
      <c r="A10" s="3" t="s">
        <v>54</v>
      </c>
      <c r="B10" s="14" t="s">
        <v>61</v>
      </c>
      <c r="C10" s="43">
        <v>17000</v>
      </c>
      <c r="D10" s="44">
        <v>15000</v>
      </c>
      <c r="E10" s="23">
        <f>D10-C10</f>
        <v>-2000</v>
      </c>
      <c r="F10" s="23">
        <f>D10/C11*100</f>
        <v>88.23529411764706</v>
      </c>
      <c r="G10" s="25">
        <v>16000</v>
      </c>
      <c r="H10" s="23">
        <f>G10-D10</f>
        <v>1000</v>
      </c>
      <c r="I10" s="23">
        <f>G10/D10*100</f>
        <v>106.66666666666667</v>
      </c>
      <c r="J10" s="45">
        <v>16000</v>
      </c>
      <c r="K10" s="23">
        <f t="shared" si="0"/>
        <v>0</v>
      </c>
      <c r="L10" s="23">
        <f t="shared" si="1"/>
        <v>100</v>
      </c>
    </row>
    <row r="11" spans="1:12" s="15" customFormat="1" ht="56.25" customHeight="1" hidden="1">
      <c r="A11" s="3" t="s">
        <v>55</v>
      </c>
      <c r="B11" s="14" t="s">
        <v>57</v>
      </c>
      <c r="C11" s="43">
        <v>17000</v>
      </c>
      <c r="D11" s="44">
        <v>15000</v>
      </c>
      <c r="E11" s="23">
        <f>D11-C11</f>
        <v>-2000</v>
      </c>
      <c r="F11" s="23">
        <f>D11/C12*100</f>
        <v>19.480519480519483</v>
      </c>
      <c r="G11" s="25">
        <v>17146</v>
      </c>
      <c r="H11" s="23">
        <f>G11-D11</f>
        <v>2146</v>
      </c>
      <c r="I11" s="23">
        <f>G11/D11*100</f>
        <v>114.30666666666667</v>
      </c>
      <c r="J11" s="45">
        <v>16369</v>
      </c>
      <c r="K11" s="23">
        <f t="shared" si="0"/>
        <v>-777</v>
      </c>
      <c r="L11" s="23">
        <f t="shared" si="1"/>
        <v>95.4683308060189</v>
      </c>
    </row>
    <row r="12" spans="1:12" s="1" customFormat="1" ht="27" customHeight="1">
      <c r="A12" s="9" t="s">
        <v>49</v>
      </c>
      <c r="B12" s="12" t="s">
        <v>50</v>
      </c>
      <c r="C12" s="39">
        <f>C13</f>
        <v>77000</v>
      </c>
      <c r="D12" s="40">
        <f>D13</f>
        <v>77282.5</v>
      </c>
      <c r="E12" s="22">
        <f>D12-C12</f>
        <v>282.5</v>
      </c>
      <c r="F12" s="22">
        <f>D12/C12*100</f>
        <v>100.36688311688312</v>
      </c>
      <c r="G12" s="41">
        <f>G13</f>
        <v>79600</v>
      </c>
      <c r="H12" s="22">
        <f>G12-D12</f>
        <v>2317.5</v>
      </c>
      <c r="I12" s="22">
        <f>G12/D12*100</f>
        <v>102.99873839485005</v>
      </c>
      <c r="J12" s="42">
        <f>J13</f>
        <v>79600</v>
      </c>
      <c r="K12" s="22">
        <f t="shared" si="0"/>
        <v>0</v>
      </c>
      <c r="L12" s="22">
        <f t="shared" si="1"/>
        <v>100</v>
      </c>
    </row>
    <row r="13" spans="1:12" ht="29.25" customHeight="1">
      <c r="A13" s="7" t="s">
        <v>58</v>
      </c>
      <c r="B13" s="8" t="s">
        <v>59</v>
      </c>
      <c r="C13" s="29">
        <v>77000</v>
      </c>
      <c r="D13" s="30">
        <f>32540.5+270+49290-4818</f>
        <v>77282.5</v>
      </c>
      <c r="E13" s="23">
        <f>D13-C13</f>
        <v>282.5</v>
      </c>
      <c r="F13" s="23">
        <f>D13/C13*100</f>
        <v>100.36688311688312</v>
      </c>
      <c r="G13" s="31">
        <v>79600</v>
      </c>
      <c r="H13" s="23">
        <f>G13-D13</f>
        <v>2317.5</v>
      </c>
      <c r="I13" s="23">
        <f>G13/D13*100</f>
        <v>102.99873839485005</v>
      </c>
      <c r="J13" s="32">
        <v>79600</v>
      </c>
      <c r="K13" s="23">
        <f t="shared" si="0"/>
        <v>0</v>
      </c>
      <c r="L13" s="23">
        <f t="shared" si="1"/>
        <v>100</v>
      </c>
    </row>
    <row r="14" spans="1:12" s="1" customFormat="1" ht="20.25" customHeight="1">
      <c r="A14" s="5" t="s">
        <v>12</v>
      </c>
      <c r="B14" s="6" t="s">
        <v>13</v>
      </c>
      <c r="C14" s="39">
        <f>C15+C16+C17+C18</f>
        <v>213203.7</v>
      </c>
      <c r="D14" s="40">
        <f>D15+D16+D17+D18</f>
        <v>213350</v>
      </c>
      <c r="E14" s="22">
        <f>D14-C14</f>
        <v>146.29999999998836</v>
      </c>
      <c r="F14" s="22">
        <f>D14/C14*100</f>
        <v>100.06861982226387</v>
      </c>
      <c r="G14" s="41">
        <f>G15+G16+G17+G18</f>
        <v>232186</v>
      </c>
      <c r="H14" s="22">
        <f>G14-D14</f>
        <v>18836</v>
      </c>
      <c r="I14" s="22">
        <f>G14/D14*100</f>
        <v>108.82868525896414</v>
      </c>
      <c r="J14" s="42">
        <f>J15+J16+J17+J18</f>
        <v>217403.47999999998</v>
      </c>
      <c r="K14" s="22">
        <f t="shared" si="0"/>
        <v>-14782.520000000019</v>
      </c>
      <c r="L14" s="22">
        <f t="shared" si="1"/>
        <v>93.63332845218919</v>
      </c>
    </row>
    <row r="15" spans="1:12" ht="28.5" customHeight="1">
      <c r="A15" s="7" t="s">
        <v>14</v>
      </c>
      <c r="B15" s="8" t="s">
        <v>15</v>
      </c>
      <c r="C15" s="29">
        <v>118000</v>
      </c>
      <c r="D15" s="30">
        <v>124200</v>
      </c>
      <c r="E15" s="23">
        <f>D15-C15</f>
        <v>6200</v>
      </c>
      <c r="F15" s="23">
        <f>D15/C15*100</f>
        <v>105.25423728813558</v>
      </c>
      <c r="G15" s="31">
        <f>D15*1.055</f>
        <v>131030.99999999999</v>
      </c>
      <c r="H15" s="23">
        <f>G15-D15</f>
        <v>6830.999999999985</v>
      </c>
      <c r="I15" s="23">
        <f>G15/D15*100</f>
        <v>105.5</v>
      </c>
      <c r="J15" s="32">
        <f>G15*1.08</f>
        <v>141513.47999999998</v>
      </c>
      <c r="K15" s="23">
        <f t="shared" si="0"/>
        <v>10482.479999999996</v>
      </c>
      <c r="L15" s="23">
        <f t="shared" si="1"/>
        <v>108</v>
      </c>
    </row>
    <row r="16" spans="1:12" ht="22.5" customHeight="1">
      <c r="A16" s="7" t="s">
        <v>16</v>
      </c>
      <c r="B16" s="8" t="s">
        <v>17</v>
      </c>
      <c r="C16" s="29">
        <v>75500</v>
      </c>
      <c r="D16" s="30">
        <f>C16*0.9</f>
        <v>67950</v>
      </c>
      <c r="E16" s="23">
        <f>D16-C16</f>
        <v>-7550</v>
      </c>
      <c r="F16" s="23">
        <f>D16/C16*100</f>
        <v>90</v>
      </c>
      <c r="G16" s="31">
        <f>D16*0.9</f>
        <v>61155</v>
      </c>
      <c r="H16" s="23">
        <f>G16-D16</f>
        <v>-6795</v>
      </c>
      <c r="I16" s="23">
        <f>G16/D16*100</f>
        <v>90</v>
      </c>
      <c r="J16" s="32">
        <v>15890</v>
      </c>
      <c r="K16" s="23">
        <f t="shared" si="0"/>
        <v>-45265</v>
      </c>
      <c r="L16" s="23">
        <f t="shared" si="1"/>
        <v>25.983157550486467</v>
      </c>
    </row>
    <row r="17" spans="1:12" ht="22.5" customHeight="1">
      <c r="A17" s="7" t="s">
        <v>18</v>
      </c>
      <c r="B17" s="8" t="s">
        <v>19</v>
      </c>
      <c r="C17" s="29">
        <v>3703.7</v>
      </c>
      <c r="D17" s="30">
        <v>1200</v>
      </c>
      <c r="E17" s="23">
        <f>D17-C17</f>
        <v>-2503.7</v>
      </c>
      <c r="F17" s="23">
        <f>D17/C17*100</f>
        <v>32.4000324000324</v>
      </c>
      <c r="G17" s="31">
        <v>0</v>
      </c>
      <c r="H17" s="23">
        <f>G17-D17</f>
        <v>-1200</v>
      </c>
      <c r="I17" s="23">
        <f>G17/D17*100</f>
        <v>0</v>
      </c>
      <c r="J17" s="32">
        <v>0</v>
      </c>
      <c r="K17" s="23">
        <f t="shared" si="0"/>
        <v>0</v>
      </c>
      <c r="L17" s="23" t="e">
        <f t="shared" si="1"/>
        <v>#DIV/0!</v>
      </c>
    </row>
    <row r="18" spans="1:12" ht="22.5" customHeight="1">
      <c r="A18" s="7" t="s">
        <v>20</v>
      </c>
      <c r="B18" s="8" t="s">
        <v>21</v>
      </c>
      <c r="C18" s="29">
        <v>16000</v>
      </c>
      <c r="D18" s="30">
        <v>20000</v>
      </c>
      <c r="E18" s="23">
        <f>D18-C18</f>
        <v>4000</v>
      </c>
      <c r="F18" s="23">
        <f>D18/C18*100</f>
        <v>125</v>
      </c>
      <c r="G18" s="31">
        <v>40000</v>
      </c>
      <c r="H18" s="23">
        <f>G18-D18</f>
        <v>20000</v>
      </c>
      <c r="I18" s="23">
        <f>G18/D18*100</f>
        <v>200</v>
      </c>
      <c r="J18" s="32">
        <v>60000</v>
      </c>
      <c r="K18" s="23">
        <f t="shared" si="0"/>
        <v>20000</v>
      </c>
      <c r="L18" s="23">
        <f t="shared" si="1"/>
        <v>150</v>
      </c>
    </row>
    <row r="19" spans="1:12" s="1" customFormat="1" ht="22.5" customHeight="1">
      <c r="A19" s="5" t="s">
        <v>68</v>
      </c>
      <c r="B19" s="6" t="s">
        <v>69</v>
      </c>
      <c r="C19" s="39">
        <f>SUM(C20:C21)</f>
        <v>794500</v>
      </c>
      <c r="D19" s="40">
        <f>SUM(D20:D21)</f>
        <v>744300</v>
      </c>
      <c r="E19" s="22">
        <f>D19-C19</f>
        <v>-50200</v>
      </c>
      <c r="F19" s="22">
        <f>D19/C19*100</f>
        <v>93.68156073001887</v>
      </c>
      <c r="G19" s="41">
        <f>SUM(G20:G21)</f>
        <v>691600</v>
      </c>
      <c r="H19" s="22">
        <f>G19-D19</f>
        <v>-52700</v>
      </c>
      <c r="I19" s="22">
        <f>G19/D19*100</f>
        <v>92.91952169823996</v>
      </c>
      <c r="J19" s="42">
        <f>SUM(J20:J21)</f>
        <v>694100</v>
      </c>
      <c r="K19" s="22">
        <f t="shared" si="0"/>
        <v>2500</v>
      </c>
      <c r="L19" s="22">
        <f t="shared" si="1"/>
        <v>100.36148062463852</v>
      </c>
    </row>
    <row r="20" spans="1:12" ht="21" customHeight="1">
      <c r="A20" s="7" t="s">
        <v>70</v>
      </c>
      <c r="B20" s="8" t="s">
        <v>71</v>
      </c>
      <c r="C20" s="29">
        <v>45500</v>
      </c>
      <c r="D20" s="30">
        <v>47800</v>
      </c>
      <c r="E20" s="23">
        <f>D20-C20</f>
        <v>2300</v>
      </c>
      <c r="F20" s="23">
        <f>D20/C20*100</f>
        <v>105.05494505494507</v>
      </c>
      <c r="G20" s="31">
        <v>54300</v>
      </c>
      <c r="H20" s="23">
        <f>G20-D20</f>
        <v>6500</v>
      </c>
      <c r="I20" s="23">
        <f>G20/D20*100</f>
        <v>113.59832635983264</v>
      </c>
      <c r="J20" s="32">
        <v>54800</v>
      </c>
      <c r="K20" s="23">
        <f t="shared" si="0"/>
        <v>500</v>
      </c>
      <c r="L20" s="23">
        <f t="shared" si="1"/>
        <v>100.92081031307552</v>
      </c>
    </row>
    <row r="21" spans="1:12" ht="21" customHeight="1">
      <c r="A21" s="7" t="s">
        <v>72</v>
      </c>
      <c r="B21" s="8" t="s">
        <v>73</v>
      </c>
      <c r="C21" s="29">
        <v>749000</v>
      </c>
      <c r="D21" s="30">
        <v>696500</v>
      </c>
      <c r="E21" s="23">
        <f>D21-C21</f>
        <v>-52500</v>
      </c>
      <c r="F21" s="23">
        <f>D21/C21*100</f>
        <v>92.99065420560748</v>
      </c>
      <c r="G21" s="31">
        <v>637300</v>
      </c>
      <c r="H21" s="23">
        <f>G21-D21</f>
        <v>-59200</v>
      </c>
      <c r="I21" s="23">
        <f>G21/D21*100</f>
        <v>91.50035893754487</v>
      </c>
      <c r="J21" s="32">
        <v>639300</v>
      </c>
      <c r="K21" s="23">
        <f>J21-G21</f>
        <v>2000</v>
      </c>
      <c r="L21" s="23">
        <f t="shared" si="1"/>
        <v>100.31382394476698</v>
      </c>
    </row>
    <row r="22" spans="1:12" s="1" customFormat="1" ht="21" customHeight="1">
      <c r="A22" s="5" t="s">
        <v>22</v>
      </c>
      <c r="B22" s="6" t="s">
        <v>23</v>
      </c>
      <c r="C22" s="39">
        <f>C23+C24</f>
        <v>15500</v>
      </c>
      <c r="D22" s="40">
        <f>D23+D24</f>
        <v>15600</v>
      </c>
      <c r="E22" s="22">
        <f>D22-C22</f>
        <v>100</v>
      </c>
      <c r="F22" s="22">
        <f>D22/C22*100</f>
        <v>100.64516129032258</v>
      </c>
      <c r="G22" s="41">
        <f>G23+G24</f>
        <v>15600</v>
      </c>
      <c r="H22" s="22">
        <f>G22-D22</f>
        <v>0</v>
      </c>
      <c r="I22" s="22">
        <f>G22/D22*100</f>
        <v>100</v>
      </c>
      <c r="J22" s="42">
        <f>J23+J24</f>
        <v>15600</v>
      </c>
      <c r="K22" s="22">
        <f t="shared" si="0"/>
        <v>0</v>
      </c>
      <c r="L22" s="22">
        <f t="shared" si="1"/>
        <v>100</v>
      </c>
    </row>
    <row r="23" spans="1:12" ht="30.75" customHeight="1" hidden="1">
      <c r="A23" s="7" t="s">
        <v>24</v>
      </c>
      <c r="B23" s="8" t="s">
        <v>60</v>
      </c>
      <c r="C23" s="29">
        <v>15500</v>
      </c>
      <c r="D23" s="30">
        <v>15600</v>
      </c>
      <c r="E23" s="23">
        <f>D23-C23</f>
        <v>100</v>
      </c>
      <c r="F23" s="23">
        <f>D23/C23*100</f>
        <v>100.64516129032258</v>
      </c>
      <c r="G23" s="31">
        <v>15600</v>
      </c>
      <c r="H23" s="23">
        <f>G23-D23</f>
        <v>0</v>
      </c>
      <c r="I23" s="23">
        <f>G23/D23*100</f>
        <v>100</v>
      </c>
      <c r="J23" s="32">
        <v>15600</v>
      </c>
      <c r="K23" s="23">
        <f t="shared" si="0"/>
        <v>0</v>
      </c>
      <c r="L23" s="23">
        <f t="shared" si="1"/>
        <v>100</v>
      </c>
    </row>
    <row r="24" spans="1:12" ht="21.75" customHeight="1" hidden="1">
      <c r="A24" s="7" t="s">
        <v>25</v>
      </c>
      <c r="B24" s="8" t="s">
        <v>26</v>
      </c>
      <c r="C24" s="29">
        <v>0</v>
      </c>
      <c r="D24" s="30">
        <v>0</v>
      </c>
      <c r="E24" s="23">
        <f>D24-C24</f>
        <v>0</v>
      </c>
      <c r="F24" s="23" t="e">
        <f>D24/C24*100</f>
        <v>#DIV/0!</v>
      </c>
      <c r="G24" s="31">
        <v>0</v>
      </c>
      <c r="H24" s="23">
        <f>G24-D24</f>
        <v>0</v>
      </c>
      <c r="I24" s="23" t="e">
        <f>G24/D24*100</f>
        <v>#DIV/0!</v>
      </c>
      <c r="J24" s="32">
        <v>0</v>
      </c>
      <c r="K24" s="23">
        <f t="shared" si="0"/>
        <v>0</v>
      </c>
      <c r="L24" s="23" t="e">
        <f t="shared" si="1"/>
        <v>#DIV/0!</v>
      </c>
    </row>
    <row r="25" spans="1:12" s="1" customFormat="1" ht="26.25" customHeight="1">
      <c r="A25" s="5" t="s">
        <v>27</v>
      </c>
      <c r="B25" s="6" t="s">
        <v>28</v>
      </c>
      <c r="C25" s="39">
        <v>1.2</v>
      </c>
      <c r="D25" s="40">
        <v>0</v>
      </c>
      <c r="E25" s="22">
        <f>D25-C25</f>
        <v>-1.2</v>
      </c>
      <c r="F25" s="22">
        <f>D25/C25*100</f>
        <v>0</v>
      </c>
      <c r="G25" s="41">
        <v>0</v>
      </c>
      <c r="H25" s="22">
        <f>G25-D25</f>
        <v>0</v>
      </c>
      <c r="I25" s="22"/>
      <c r="J25" s="42">
        <v>0</v>
      </c>
      <c r="K25" s="22">
        <f t="shared" si="0"/>
        <v>0</v>
      </c>
      <c r="L25" s="22"/>
    </row>
    <row r="26" spans="1:12" s="1" customFormat="1" ht="29.25" customHeight="1">
      <c r="A26" s="5" t="s">
        <v>29</v>
      </c>
      <c r="B26" s="6" t="s">
        <v>30</v>
      </c>
      <c r="C26" s="39">
        <f>C27+C28+C34+C35</f>
        <v>137516.8</v>
      </c>
      <c r="D26" s="40">
        <f>D27+D28+D34+D35</f>
        <v>137526.8</v>
      </c>
      <c r="E26" s="22">
        <f>D26-C26</f>
        <v>10</v>
      </c>
      <c r="F26" s="22">
        <f>D26/C26*100</f>
        <v>100.00727183878624</v>
      </c>
      <c r="G26" s="41">
        <f>G27+G28+G34+G35</f>
        <v>135968.3</v>
      </c>
      <c r="H26" s="22">
        <f>G26-D26</f>
        <v>-1558.5</v>
      </c>
      <c r="I26" s="22">
        <f>G26/D26*100</f>
        <v>98.86676633208945</v>
      </c>
      <c r="J26" s="42">
        <f>J27+J28+J34+J35</f>
        <v>135568.3</v>
      </c>
      <c r="K26" s="22">
        <f t="shared" si="0"/>
        <v>-400</v>
      </c>
      <c r="L26" s="22">
        <f t="shared" si="1"/>
        <v>99.70581378159467</v>
      </c>
    </row>
    <row r="27" spans="1:12" ht="21" customHeight="1" hidden="1">
      <c r="A27" s="7" t="s">
        <v>31</v>
      </c>
      <c r="B27" s="8" t="s">
        <v>32</v>
      </c>
      <c r="C27" s="29">
        <v>0</v>
      </c>
      <c r="D27" s="30">
        <v>0</v>
      </c>
      <c r="E27" s="23">
        <f>D27-C27</f>
        <v>0</v>
      </c>
      <c r="F27" s="23" t="e">
        <f>D27/#REF!*100</f>
        <v>#REF!</v>
      </c>
      <c r="G27" s="31">
        <v>0</v>
      </c>
      <c r="H27" s="23">
        <f>G27-D27</f>
        <v>0</v>
      </c>
      <c r="I27" s="23" t="e">
        <f>G27/D27*100</f>
        <v>#DIV/0!</v>
      </c>
      <c r="J27" s="32">
        <v>0</v>
      </c>
      <c r="K27" s="23">
        <f t="shared" si="0"/>
        <v>0</v>
      </c>
      <c r="L27" s="23" t="e">
        <f t="shared" si="1"/>
        <v>#DIV/0!</v>
      </c>
    </row>
    <row r="28" spans="1:12" ht="51" customHeight="1">
      <c r="A28" s="7" t="s">
        <v>33</v>
      </c>
      <c r="B28" s="17" t="s">
        <v>4</v>
      </c>
      <c r="C28" s="29">
        <f>SUM(C29:C33)</f>
        <v>123976</v>
      </c>
      <c r="D28" s="30">
        <f>SUM(D29:D33)</f>
        <v>122726.8</v>
      </c>
      <c r="E28" s="23">
        <f>D28-C28</f>
        <v>-1249.199999999997</v>
      </c>
      <c r="F28" s="23">
        <f>D28/C28*100</f>
        <v>98.99238562302382</v>
      </c>
      <c r="G28" s="31">
        <f>SUM(G29:G33)</f>
        <v>122468.3</v>
      </c>
      <c r="H28" s="23">
        <f>G28-D28</f>
        <v>-258.5</v>
      </c>
      <c r="I28" s="23">
        <f>G28/D28*100</f>
        <v>99.78936955905311</v>
      </c>
      <c r="J28" s="32">
        <f>SUM(J29:J33)</f>
        <v>122868.3</v>
      </c>
      <c r="K28" s="23">
        <f t="shared" si="0"/>
        <v>400</v>
      </c>
      <c r="L28" s="23">
        <f t="shared" si="1"/>
        <v>100.3266151322424</v>
      </c>
    </row>
    <row r="29" spans="1:12" ht="62.25" customHeight="1">
      <c r="A29" s="7" t="s">
        <v>74</v>
      </c>
      <c r="B29" s="20" t="s">
        <v>75</v>
      </c>
      <c r="C29" s="29">
        <v>110239</v>
      </c>
      <c r="D29" s="30">
        <v>111358.5</v>
      </c>
      <c r="E29" s="23">
        <f>D29-C29</f>
        <v>1119.5</v>
      </c>
      <c r="F29" s="23">
        <f>D29/C29*100</f>
        <v>101.01552082293925</v>
      </c>
      <c r="G29" s="31">
        <v>111100</v>
      </c>
      <c r="H29" s="23">
        <f>G29-D29</f>
        <v>-258.5</v>
      </c>
      <c r="I29" s="23">
        <f>G29/D29*100</f>
        <v>99.76786684447079</v>
      </c>
      <c r="J29" s="32">
        <v>111500</v>
      </c>
      <c r="K29" s="23">
        <f t="shared" si="0"/>
        <v>400</v>
      </c>
      <c r="L29" s="23">
        <f t="shared" si="1"/>
        <v>100.36003600360036</v>
      </c>
    </row>
    <row r="30" spans="1:12" ht="54" customHeight="1">
      <c r="A30" s="7" t="s">
        <v>76</v>
      </c>
      <c r="B30" s="20" t="s">
        <v>77</v>
      </c>
      <c r="C30" s="29">
        <v>4081</v>
      </c>
      <c r="D30" s="30">
        <v>4081</v>
      </c>
      <c r="E30" s="23">
        <f>D30-C30</f>
        <v>0</v>
      </c>
      <c r="F30" s="23"/>
      <c r="G30" s="31">
        <v>4081</v>
      </c>
      <c r="H30" s="23">
        <f>G30-D30</f>
        <v>0</v>
      </c>
      <c r="I30" s="23">
        <f>G30/D30*100</f>
        <v>100</v>
      </c>
      <c r="J30" s="32">
        <v>4081</v>
      </c>
      <c r="K30" s="23">
        <f t="shared" si="0"/>
        <v>0</v>
      </c>
      <c r="L30" s="23">
        <f t="shared" si="1"/>
        <v>100</v>
      </c>
    </row>
    <row r="31" spans="1:12" ht="53.25" customHeight="1">
      <c r="A31" s="7" t="s">
        <v>79</v>
      </c>
      <c r="B31" s="20" t="s">
        <v>78</v>
      </c>
      <c r="C31" s="29">
        <v>4500</v>
      </c>
      <c r="D31" s="30">
        <v>5883</v>
      </c>
      <c r="E31" s="23">
        <f>D31-C31</f>
        <v>1383</v>
      </c>
      <c r="F31" s="23">
        <f>D31/C31*100</f>
        <v>130.73333333333332</v>
      </c>
      <c r="G31" s="31">
        <v>5883</v>
      </c>
      <c r="H31" s="23">
        <f>G31-D31</f>
        <v>0</v>
      </c>
      <c r="I31" s="23">
        <f>G31/D31*100</f>
        <v>100</v>
      </c>
      <c r="J31" s="32">
        <v>5883</v>
      </c>
      <c r="K31" s="23">
        <f t="shared" si="0"/>
        <v>0</v>
      </c>
      <c r="L31" s="23">
        <f t="shared" si="1"/>
        <v>100</v>
      </c>
    </row>
    <row r="32" spans="1:12" ht="44.25" customHeight="1">
      <c r="A32" s="10" t="s">
        <v>80</v>
      </c>
      <c r="B32" s="20" t="s">
        <v>81</v>
      </c>
      <c r="C32" s="29">
        <v>5053.1</v>
      </c>
      <c r="D32" s="30">
        <v>1404.3</v>
      </c>
      <c r="E32" s="23">
        <f>D32-C32</f>
        <v>-3648.8</v>
      </c>
      <c r="F32" s="23">
        <f>D32/C32*100</f>
        <v>27.790861055589634</v>
      </c>
      <c r="G32" s="31">
        <v>1404.3</v>
      </c>
      <c r="H32" s="23">
        <f>G32-D32</f>
        <v>0</v>
      </c>
      <c r="I32" s="23">
        <f>G32/D32*100</f>
        <v>100</v>
      </c>
      <c r="J32" s="32">
        <v>1404.3</v>
      </c>
      <c r="K32" s="23">
        <f t="shared" si="0"/>
        <v>0</v>
      </c>
      <c r="L32" s="23">
        <f t="shared" si="1"/>
        <v>100</v>
      </c>
    </row>
    <row r="33" spans="1:12" ht="77.25" customHeight="1">
      <c r="A33" s="10" t="s">
        <v>114</v>
      </c>
      <c r="B33" s="20" t="s">
        <v>113</v>
      </c>
      <c r="C33" s="29">
        <v>102.9</v>
      </c>
      <c r="D33" s="30">
        <v>0</v>
      </c>
      <c r="E33" s="23">
        <f>D33-C33</f>
        <v>-102.9</v>
      </c>
      <c r="F33" s="23"/>
      <c r="G33" s="31">
        <v>0</v>
      </c>
      <c r="H33" s="23">
        <f>G33-D33</f>
        <v>0</v>
      </c>
      <c r="I33" s="23"/>
      <c r="J33" s="32">
        <v>0</v>
      </c>
      <c r="K33" s="23">
        <f t="shared" si="0"/>
        <v>0</v>
      </c>
      <c r="L33" s="23"/>
    </row>
    <row r="34" spans="1:12" ht="41.25" customHeight="1">
      <c r="A34" s="7" t="s">
        <v>82</v>
      </c>
      <c r="B34" s="8" t="s">
        <v>83</v>
      </c>
      <c r="C34" s="29">
        <v>1340.8</v>
      </c>
      <c r="D34" s="30">
        <v>0</v>
      </c>
      <c r="E34" s="23">
        <f>D34-C34</f>
        <v>-1340.8</v>
      </c>
      <c r="F34" s="23"/>
      <c r="G34" s="31">
        <v>0</v>
      </c>
      <c r="H34" s="23">
        <f>G34-D34</f>
        <v>0</v>
      </c>
      <c r="I34" s="23"/>
      <c r="J34" s="32">
        <v>0</v>
      </c>
      <c r="K34" s="23">
        <f t="shared" si="0"/>
        <v>0</v>
      </c>
      <c r="L34" s="23"/>
    </row>
    <row r="35" spans="1:12" ht="52.5" customHeight="1">
      <c r="A35" s="7" t="s">
        <v>84</v>
      </c>
      <c r="B35" s="8" t="s">
        <v>85</v>
      </c>
      <c r="C35" s="29">
        <f>C36+C37</f>
        <v>12200</v>
      </c>
      <c r="D35" s="30">
        <f>D36+D37</f>
        <v>14800</v>
      </c>
      <c r="E35" s="23">
        <f>D35-C35</f>
        <v>2600</v>
      </c>
      <c r="F35" s="23">
        <f>D35/C35*100</f>
        <v>121.31147540983606</v>
      </c>
      <c r="G35" s="31">
        <f>G36+G37</f>
        <v>13500</v>
      </c>
      <c r="H35" s="23">
        <f>G35-D35</f>
        <v>-1300</v>
      </c>
      <c r="I35" s="23">
        <f>G35/D35*100</f>
        <v>91.21621621621621</v>
      </c>
      <c r="J35" s="32">
        <f>J36+J37</f>
        <v>12700</v>
      </c>
      <c r="K35" s="23">
        <f t="shared" si="0"/>
        <v>-800</v>
      </c>
      <c r="L35" s="23">
        <f t="shared" si="1"/>
        <v>94.07407407407408</v>
      </c>
    </row>
    <row r="36" spans="1:12" s="15" customFormat="1" ht="31.5" customHeight="1" hidden="1">
      <c r="A36" s="3" t="s">
        <v>84</v>
      </c>
      <c r="B36" s="14" t="s">
        <v>106</v>
      </c>
      <c r="C36" s="43">
        <v>12200</v>
      </c>
      <c r="D36" s="44">
        <v>14800</v>
      </c>
      <c r="E36" s="23">
        <f>D36-C36</f>
        <v>2600</v>
      </c>
      <c r="F36" s="23">
        <f>D36/C36*100</f>
        <v>121.31147540983606</v>
      </c>
      <c r="G36" s="25">
        <v>13500</v>
      </c>
      <c r="H36" s="23">
        <f>G36-D36</f>
        <v>-1300</v>
      </c>
      <c r="I36" s="23">
        <f>G36/D36*100</f>
        <v>91.21621621621621</v>
      </c>
      <c r="J36" s="45">
        <v>12700</v>
      </c>
      <c r="K36" s="23">
        <f t="shared" si="0"/>
        <v>-800</v>
      </c>
      <c r="L36" s="23">
        <f t="shared" si="1"/>
        <v>94.07407407407408</v>
      </c>
    </row>
    <row r="37" spans="1:12" s="15" customFormat="1" ht="79.5" customHeight="1" hidden="1">
      <c r="A37" s="3" t="s">
        <v>84</v>
      </c>
      <c r="B37" s="14" t="s">
        <v>85</v>
      </c>
      <c r="C37" s="43"/>
      <c r="D37" s="44"/>
      <c r="E37" s="23">
        <f>D37-C37</f>
        <v>0</v>
      </c>
      <c r="F37" s="23">
        <v>0</v>
      </c>
      <c r="G37" s="25"/>
      <c r="H37" s="23">
        <f>G37-D37</f>
        <v>0</v>
      </c>
      <c r="I37" s="23">
        <v>0</v>
      </c>
      <c r="J37" s="45"/>
      <c r="K37" s="23">
        <f t="shared" si="0"/>
        <v>0</v>
      </c>
      <c r="L37" s="23">
        <v>0</v>
      </c>
    </row>
    <row r="38" spans="1:12" s="1" customFormat="1" ht="21.75" customHeight="1">
      <c r="A38" s="5" t="s">
        <v>34</v>
      </c>
      <c r="B38" s="6" t="s">
        <v>35</v>
      </c>
      <c r="C38" s="39">
        <f>C39</f>
        <v>4400</v>
      </c>
      <c r="D38" s="40">
        <f>D39</f>
        <v>4400</v>
      </c>
      <c r="E38" s="23">
        <f>D38-C38</f>
        <v>0</v>
      </c>
      <c r="F38" s="22">
        <f>D38/C38*100</f>
        <v>100</v>
      </c>
      <c r="G38" s="41">
        <f>G39</f>
        <v>4500</v>
      </c>
      <c r="H38" s="22">
        <f>G38-D38</f>
        <v>100</v>
      </c>
      <c r="I38" s="22">
        <f>G38/D38*100</f>
        <v>102.27272727272727</v>
      </c>
      <c r="J38" s="42">
        <f>J39</f>
        <v>4600</v>
      </c>
      <c r="K38" s="22">
        <f t="shared" si="0"/>
        <v>100</v>
      </c>
      <c r="L38" s="22">
        <f t="shared" si="1"/>
        <v>102.22222222222221</v>
      </c>
    </row>
    <row r="39" spans="1:12" ht="20.25" customHeight="1">
      <c r="A39" s="7" t="s">
        <v>36</v>
      </c>
      <c r="B39" s="8" t="s">
        <v>37</v>
      </c>
      <c r="C39" s="29">
        <v>4400</v>
      </c>
      <c r="D39" s="30">
        <v>4400</v>
      </c>
      <c r="E39" s="23">
        <f>D39-C39</f>
        <v>0</v>
      </c>
      <c r="F39" s="23">
        <f>D39/C39*100</f>
        <v>100</v>
      </c>
      <c r="G39" s="31">
        <v>4500</v>
      </c>
      <c r="H39" s="23">
        <f>G39-D39</f>
        <v>100</v>
      </c>
      <c r="I39" s="23">
        <f>G39/D39*100</f>
        <v>102.27272727272727</v>
      </c>
      <c r="J39" s="32">
        <v>4600</v>
      </c>
      <c r="K39" s="23">
        <f t="shared" si="0"/>
        <v>100</v>
      </c>
      <c r="L39" s="23">
        <f t="shared" si="1"/>
        <v>102.22222222222221</v>
      </c>
    </row>
    <row r="40" spans="1:12" s="1" customFormat="1" ht="24.75" customHeight="1">
      <c r="A40" s="5" t="s">
        <v>38</v>
      </c>
      <c r="B40" s="6" t="s">
        <v>131</v>
      </c>
      <c r="C40" s="39">
        <f>C41+C42+C46+C49+C52</f>
        <v>111211.7</v>
      </c>
      <c r="D40" s="40">
        <f>D42+D46+D49+D52</f>
        <v>117966.6</v>
      </c>
      <c r="E40" s="22">
        <f>D40-C40</f>
        <v>6754.900000000009</v>
      </c>
      <c r="F40" s="22">
        <f>D40/C40*100</f>
        <v>106.07391128811088</v>
      </c>
      <c r="G40" s="41">
        <f>G42+G46+G49+G52</f>
        <v>118517.2</v>
      </c>
      <c r="H40" s="22">
        <f>G40-D40</f>
        <v>550.5999999999913</v>
      </c>
      <c r="I40" s="22">
        <f>G40/D40*100</f>
        <v>100.46674228128978</v>
      </c>
      <c r="J40" s="42">
        <f>J42+J46+J49+J52</f>
        <v>118517.2</v>
      </c>
      <c r="K40" s="22">
        <f t="shared" si="0"/>
        <v>0</v>
      </c>
      <c r="L40" s="22">
        <f t="shared" si="1"/>
        <v>100</v>
      </c>
    </row>
    <row r="41" spans="1:12" s="1" customFormat="1" ht="29.25" customHeight="1" hidden="1">
      <c r="A41" s="7" t="s">
        <v>123</v>
      </c>
      <c r="B41" s="20" t="s">
        <v>122</v>
      </c>
      <c r="C41" s="29"/>
      <c r="D41" s="30">
        <v>0</v>
      </c>
      <c r="E41" s="23">
        <f>D41-C41</f>
        <v>0</v>
      </c>
      <c r="F41" s="23">
        <v>0</v>
      </c>
      <c r="G41" s="31">
        <v>0</v>
      </c>
      <c r="H41" s="23">
        <f>G41-D41</f>
        <v>0</v>
      </c>
      <c r="I41" s="23">
        <v>0</v>
      </c>
      <c r="J41" s="32">
        <v>0</v>
      </c>
      <c r="K41" s="23">
        <f t="shared" si="0"/>
        <v>0</v>
      </c>
      <c r="L41" s="23">
        <v>0</v>
      </c>
    </row>
    <row r="42" spans="1:12" s="1" customFormat="1" ht="29.25" customHeight="1" hidden="1">
      <c r="A42" s="7" t="s">
        <v>86</v>
      </c>
      <c r="B42" s="8" t="s">
        <v>87</v>
      </c>
      <c r="C42" s="29">
        <f>SUM(C43:C45)</f>
        <v>950</v>
      </c>
      <c r="D42" s="30">
        <f>SUM(D43:D45)</f>
        <v>1761</v>
      </c>
      <c r="E42" s="23">
        <f>D42-C42</f>
        <v>811</v>
      </c>
      <c r="F42" s="23">
        <f>D42/C42*100</f>
        <v>185.3684210526316</v>
      </c>
      <c r="G42" s="31">
        <f>SUM(G43:G45)</f>
        <v>2311.9</v>
      </c>
      <c r="H42" s="23">
        <f>G42-D42</f>
        <v>550.9000000000001</v>
      </c>
      <c r="I42" s="23">
        <f>G42/D42*100</f>
        <v>131.2833617262919</v>
      </c>
      <c r="J42" s="32">
        <f>SUM(J43:J45)</f>
        <v>2311.9</v>
      </c>
      <c r="K42" s="23">
        <f t="shared" si="0"/>
        <v>0</v>
      </c>
      <c r="L42" s="23">
        <f t="shared" si="1"/>
        <v>100</v>
      </c>
    </row>
    <row r="43" spans="1:12" s="4" customFormat="1" ht="29.25" customHeight="1" hidden="1">
      <c r="A43" s="3" t="s">
        <v>86</v>
      </c>
      <c r="B43" s="14" t="s">
        <v>107</v>
      </c>
      <c r="C43" s="43">
        <v>500</v>
      </c>
      <c r="D43" s="44">
        <v>550.8</v>
      </c>
      <c r="E43" s="23">
        <f>D43-C43</f>
        <v>50.799999999999955</v>
      </c>
      <c r="F43" s="23">
        <f>D43/C43*100</f>
        <v>110.16</v>
      </c>
      <c r="G43" s="25">
        <v>550.9</v>
      </c>
      <c r="H43" s="23">
        <f>G43-D43</f>
        <v>0.10000000000002274</v>
      </c>
      <c r="I43" s="23">
        <f>G43/D43*100</f>
        <v>100.01815541031227</v>
      </c>
      <c r="J43" s="45">
        <v>550.9</v>
      </c>
      <c r="K43" s="23">
        <f t="shared" si="0"/>
        <v>0</v>
      </c>
      <c r="L43" s="23">
        <f t="shared" si="1"/>
        <v>100</v>
      </c>
    </row>
    <row r="44" spans="1:12" s="4" customFormat="1" ht="26.25" customHeight="1" hidden="1">
      <c r="A44" s="3" t="s">
        <v>86</v>
      </c>
      <c r="B44" s="14" t="s">
        <v>115</v>
      </c>
      <c r="C44" s="43">
        <v>50</v>
      </c>
      <c r="D44" s="44">
        <v>734.3</v>
      </c>
      <c r="E44" s="23">
        <f>D44-C44</f>
        <v>684.3</v>
      </c>
      <c r="F44" s="23"/>
      <c r="G44" s="25">
        <v>1285.1</v>
      </c>
      <c r="H44" s="23">
        <f>G44-D44</f>
        <v>550.8</v>
      </c>
      <c r="I44" s="23">
        <f>G44/D44*100</f>
        <v>175.01021380906988</v>
      </c>
      <c r="J44" s="45">
        <v>1285.1</v>
      </c>
      <c r="K44" s="23">
        <f t="shared" si="0"/>
        <v>0</v>
      </c>
      <c r="L44" s="23">
        <f t="shared" si="1"/>
        <v>100</v>
      </c>
    </row>
    <row r="45" spans="1:12" s="4" customFormat="1" ht="28.5" customHeight="1" hidden="1">
      <c r="A45" s="3" t="s">
        <v>86</v>
      </c>
      <c r="B45" s="14" t="s">
        <v>111</v>
      </c>
      <c r="C45" s="43">
        <v>400</v>
      </c>
      <c r="D45" s="44">
        <f>475.9</f>
        <v>475.9</v>
      </c>
      <c r="E45" s="23">
        <f>D45-C45</f>
        <v>75.89999999999998</v>
      </c>
      <c r="F45" s="23">
        <f>D45/C45*100</f>
        <v>118.97499999999998</v>
      </c>
      <c r="G45" s="25">
        <f>475.9</f>
        <v>475.9</v>
      </c>
      <c r="H45" s="23">
        <f>G45-D45</f>
        <v>0</v>
      </c>
      <c r="I45" s="23">
        <f>G45/D45*100</f>
        <v>100</v>
      </c>
      <c r="J45" s="45">
        <f>475.9</f>
        <v>475.9</v>
      </c>
      <c r="K45" s="23">
        <f t="shared" si="0"/>
        <v>0</v>
      </c>
      <c r="L45" s="23">
        <f t="shared" si="1"/>
        <v>100</v>
      </c>
    </row>
    <row r="46" spans="1:12" s="1" customFormat="1" ht="23.25" customHeight="1" hidden="1">
      <c r="A46" s="7" t="s">
        <v>89</v>
      </c>
      <c r="B46" s="8" t="s">
        <v>88</v>
      </c>
      <c r="C46" s="29">
        <f>SUM(C47:C48)</f>
        <v>11068.3</v>
      </c>
      <c r="D46" s="30">
        <f>SUM(D47:D48)</f>
        <v>6236.4</v>
      </c>
      <c r="E46" s="23">
        <f>D46-C46</f>
        <v>-4831.9</v>
      </c>
      <c r="F46" s="23">
        <f>D46/C46*100</f>
        <v>56.344696114127736</v>
      </c>
      <c r="G46" s="31">
        <f>SUM(G47:G48)</f>
        <v>6236.4</v>
      </c>
      <c r="H46" s="23">
        <f>G46-D46</f>
        <v>0</v>
      </c>
      <c r="I46" s="23">
        <f>G46/D46*100</f>
        <v>100</v>
      </c>
      <c r="J46" s="32">
        <f>SUM(J47:J48)</f>
        <v>6236.4</v>
      </c>
      <c r="K46" s="23">
        <f t="shared" si="0"/>
        <v>0</v>
      </c>
      <c r="L46" s="23">
        <f t="shared" si="1"/>
        <v>100</v>
      </c>
    </row>
    <row r="47" spans="1:12" s="1" customFormat="1" ht="20.25" customHeight="1" hidden="1">
      <c r="A47" s="3" t="s">
        <v>89</v>
      </c>
      <c r="B47" s="14" t="s">
        <v>108</v>
      </c>
      <c r="C47" s="43">
        <v>5021.3</v>
      </c>
      <c r="D47" s="44">
        <v>6236.4</v>
      </c>
      <c r="E47" s="23">
        <f>D47-C47</f>
        <v>1215.0999999999995</v>
      </c>
      <c r="F47" s="23">
        <f>D47/C47*100</f>
        <v>124.19891263218688</v>
      </c>
      <c r="G47" s="25">
        <v>6236.4</v>
      </c>
      <c r="H47" s="23">
        <f>G47-D47</f>
        <v>0</v>
      </c>
      <c r="I47" s="23">
        <f>G47/D47*100</f>
        <v>100</v>
      </c>
      <c r="J47" s="45">
        <v>6236.4</v>
      </c>
      <c r="K47" s="23">
        <f t="shared" si="0"/>
        <v>0</v>
      </c>
      <c r="L47" s="23">
        <f t="shared" si="1"/>
        <v>100</v>
      </c>
    </row>
    <row r="48" spans="1:12" s="1" customFormat="1" ht="20.25" customHeight="1" hidden="1">
      <c r="A48" s="3" t="s">
        <v>89</v>
      </c>
      <c r="B48" s="14" t="s">
        <v>109</v>
      </c>
      <c r="C48" s="43">
        <v>6047</v>
      </c>
      <c r="D48" s="44"/>
      <c r="E48" s="23">
        <f>D48-C48</f>
        <v>-6047</v>
      </c>
      <c r="F48" s="23">
        <f>D48/C48*100</f>
        <v>0</v>
      </c>
      <c r="G48" s="25"/>
      <c r="H48" s="23">
        <f>G48-D48</f>
        <v>0</v>
      </c>
      <c r="I48" s="23" t="e">
        <f>G48/D48*100</f>
        <v>#DIV/0!</v>
      </c>
      <c r="J48" s="45"/>
      <c r="K48" s="23">
        <f t="shared" si="0"/>
        <v>0</v>
      </c>
      <c r="L48" s="23" t="e">
        <f t="shared" si="1"/>
        <v>#DIV/0!</v>
      </c>
    </row>
    <row r="49" spans="1:12" s="1" customFormat="1" ht="26.25" customHeight="1" hidden="1">
      <c r="A49" s="7" t="s">
        <v>89</v>
      </c>
      <c r="B49" s="8" t="s">
        <v>110</v>
      </c>
      <c r="C49" s="29">
        <f>C50+C51</f>
        <v>1193.4</v>
      </c>
      <c r="D49" s="30">
        <f>D50+D51</f>
        <v>1239.9</v>
      </c>
      <c r="E49" s="23">
        <f>D49-C49</f>
        <v>46.5</v>
      </c>
      <c r="F49" s="23">
        <f>D49/C49*100</f>
        <v>103.89643036701861</v>
      </c>
      <c r="G49" s="31">
        <f>G50+G51</f>
        <v>1239.9</v>
      </c>
      <c r="H49" s="23">
        <f>G49-D49</f>
        <v>0</v>
      </c>
      <c r="I49" s="23">
        <f>G49/D49*100</f>
        <v>100</v>
      </c>
      <c r="J49" s="32">
        <f>J50+J51</f>
        <v>1239.9</v>
      </c>
      <c r="K49" s="23">
        <f t="shared" si="0"/>
        <v>0</v>
      </c>
      <c r="L49" s="23">
        <f t="shared" si="1"/>
        <v>100</v>
      </c>
    </row>
    <row r="50" spans="1:12" s="4" customFormat="1" ht="21" customHeight="1" hidden="1">
      <c r="A50" s="3" t="s">
        <v>132</v>
      </c>
      <c r="B50" s="14" t="s">
        <v>91</v>
      </c>
      <c r="C50" s="43">
        <v>587.6</v>
      </c>
      <c r="D50" s="44">
        <v>587.6</v>
      </c>
      <c r="E50" s="23">
        <f>D50-C50</f>
        <v>0</v>
      </c>
      <c r="F50" s="23">
        <f>D50/C50*100</f>
        <v>100</v>
      </c>
      <c r="G50" s="25">
        <v>587.6</v>
      </c>
      <c r="H50" s="23">
        <f>G50-D50</f>
        <v>0</v>
      </c>
      <c r="I50" s="23">
        <f>G50/D50*100</f>
        <v>100</v>
      </c>
      <c r="J50" s="45">
        <v>587.6</v>
      </c>
      <c r="K50" s="23">
        <f t="shared" si="0"/>
        <v>0</v>
      </c>
      <c r="L50" s="23">
        <f t="shared" si="1"/>
        <v>100</v>
      </c>
    </row>
    <row r="51" spans="1:12" s="4" customFormat="1" ht="33" customHeight="1" hidden="1">
      <c r="A51" s="3" t="s">
        <v>132</v>
      </c>
      <c r="B51" s="14" t="s">
        <v>112</v>
      </c>
      <c r="C51" s="43">
        <v>605.8</v>
      </c>
      <c r="D51" s="44">
        <f>417.6+234.7</f>
        <v>652.3</v>
      </c>
      <c r="E51" s="23">
        <f>D51-C51</f>
        <v>46.5</v>
      </c>
      <c r="F51" s="23">
        <f>D51/C51*100</f>
        <v>107.67580059425552</v>
      </c>
      <c r="G51" s="25">
        <f>417.6+234.7</f>
        <v>652.3</v>
      </c>
      <c r="H51" s="23">
        <f>G51-D51</f>
        <v>0</v>
      </c>
      <c r="I51" s="23">
        <f>G51/D51*100</f>
        <v>100</v>
      </c>
      <c r="J51" s="45">
        <f>417.6+234.7</f>
        <v>652.3</v>
      </c>
      <c r="K51" s="23">
        <f t="shared" si="0"/>
        <v>0</v>
      </c>
      <c r="L51" s="23">
        <f t="shared" si="1"/>
        <v>100</v>
      </c>
    </row>
    <row r="52" spans="1:12" s="1" customFormat="1" ht="30" customHeight="1" hidden="1">
      <c r="A52" s="7" t="s">
        <v>89</v>
      </c>
      <c r="B52" s="8" t="s">
        <v>134</v>
      </c>
      <c r="C52" s="29">
        <f>C53</f>
        <v>98000</v>
      </c>
      <c r="D52" s="30">
        <f>D53</f>
        <v>108729.3</v>
      </c>
      <c r="E52" s="23">
        <f>D52-C52</f>
        <v>10729.300000000003</v>
      </c>
      <c r="F52" s="23">
        <f>D52/C52*100</f>
        <v>110.94826530612245</v>
      </c>
      <c r="G52" s="31">
        <f>G53</f>
        <v>108729</v>
      </c>
      <c r="H52" s="23">
        <f>G52-D52</f>
        <v>-0.3000000000029104</v>
      </c>
      <c r="I52" s="23">
        <f>G52/D52*100</f>
        <v>99.99972408541211</v>
      </c>
      <c r="J52" s="32">
        <f>J53</f>
        <v>108729</v>
      </c>
      <c r="K52" s="23">
        <f t="shared" si="0"/>
        <v>0</v>
      </c>
      <c r="L52" s="23">
        <f t="shared" si="1"/>
        <v>100</v>
      </c>
    </row>
    <row r="53" spans="1:12" s="4" customFormat="1" ht="21" customHeight="1" hidden="1">
      <c r="A53" s="3" t="s">
        <v>133</v>
      </c>
      <c r="B53" s="14" t="s">
        <v>90</v>
      </c>
      <c r="C53" s="43">
        <v>98000</v>
      </c>
      <c r="D53" s="44">
        <v>108729.3</v>
      </c>
      <c r="E53" s="23">
        <f>D53-C53</f>
        <v>10729.300000000003</v>
      </c>
      <c r="F53" s="23">
        <f>D53/C53*100</f>
        <v>110.94826530612245</v>
      </c>
      <c r="G53" s="25">
        <v>108729</v>
      </c>
      <c r="H53" s="23">
        <f>G53-D53</f>
        <v>-0.3000000000029104</v>
      </c>
      <c r="I53" s="23">
        <f>G53/D53*100</f>
        <v>99.99972408541211</v>
      </c>
      <c r="J53" s="45">
        <v>108729</v>
      </c>
      <c r="K53" s="23">
        <f t="shared" si="0"/>
        <v>0</v>
      </c>
      <c r="L53" s="23">
        <f t="shared" si="1"/>
        <v>100</v>
      </c>
    </row>
    <row r="54" spans="1:12" s="1" customFormat="1" ht="21" customHeight="1">
      <c r="A54" s="5" t="s">
        <v>39</v>
      </c>
      <c r="B54" s="6" t="s">
        <v>40</v>
      </c>
      <c r="C54" s="39">
        <f>C55+C56+C57+C58</f>
        <v>73425</v>
      </c>
      <c r="D54" s="40">
        <f>D55+D56+D57+D58</f>
        <v>52101.8</v>
      </c>
      <c r="E54" s="22">
        <f>D54-C54</f>
        <v>-21323.199999999997</v>
      </c>
      <c r="F54" s="22">
        <f>D54/C54*100</f>
        <v>70.9592100783112</v>
      </c>
      <c r="G54" s="41">
        <f>G55+G56+G57+G58</f>
        <v>45202.5</v>
      </c>
      <c r="H54" s="22">
        <f>G54-D54</f>
        <v>-6899.300000000003</v>
      </c>
      <c r="I54" s="22">
        <f>G54/D54*100</f>
        <v>86.75803906966746</v>
      </c>
      <c r="J54" s="42">
        <f>J55+J56+J57+J58</f>
        <v>44001.1</v>
      </c>
      <c r="K54" s="22">
        <f t="shared" si="0"/>
        <v>-1201.4000000000015</v>
      </c>
      <c r="L54" s="22">
        <f t="shared" si="1"/>
        <v>97.34218240141584</v>
      </c>
    </row>
    <row r="55" spans="1:12" ht="21.75" customHeight="1" hidden="1">
      <c r="A55" s="7" t="s">
        <v>93</v>
      </c>
      <c r="B55" s="17" t="s">
        <v>92</v>
      </c>
      <c r="C55" s="29">
        <v>0</v>
      </c>
      <c r="D55" s="30">
        <v>0</v>
      </c>
      <c r="E55" s="23">
        <f>D55-C55</f>
        <v>0</v>
      </c>
      <c r="F55" s="23" t="e">
        <f>D55/#REF!*100</f>
        <v>#REF!</v>
      </c>
      <c r="G55" s="31">
        <v>0</v>
      </c>
      <c r="H55" s="23">
        <f>G55-D55</f>
        <v>0</v>
      </c>
      <c r="I55" s="23" t="e">
        <f>G55/D55*100</f>
        <v>#DIV/0!</v>
      </c>
      <c r="J55" s="32">
        <v>0</v>
      </c>
      <c r="K55" s="23">
        <f t="shared" si="0"/>
        <v>0</v>
      </c>
      <c r="L55" s="23" t="e">
        <f t="shared" si="1"/>
        <v>#DIV/0!</v>
      </c>
    </row>
    <row r="56" spans="1:12" ht="67.5" customHeight="1">
      <c r="A56" s="7" t="s">
        <v>94</v>
      </c>
      <c r="B56" s="17" t="s">
        <v>95</v>
      </c>
      <c r="C56" s="29">
        <v>41125</v>
      </c>
      <c r="D56" s="30">
        <v>19101.8</v>
      </c>
      <c r="E56" s="23">
        <f>D56-C56</f>
        <v>-22023.2</v>
      </c>
      <c r="F56" s="23">
        <f>D56/C56*100</f>
        <v>46.448145896656534</v>
      </c>
      <c r="G56" s="31">
        <v>12202.5</v>
      </c>
      <c r="H56" s="23">
        <f>G56-D56</f>
        <v>-6899.299999999999</v>
      </c>
      <c r="I56" s="23">
        <f>G56/D56*100</f>
        <v>63.88141431697537</v>
      </c>
      <c r="J56" s="32">
        <v>11001.1</v>
      </c>
      <c r="K56" s="23">
        <f t="shared" si="0"/>
        <v>-1201.3999999999996</v>
      </c>
      <c r="L56" s="23">
        <f t="shared" si="1"/>
        <v>90.15447654169228</v>
      </c>
    </row>
    <row r="57" spans="1:12" ht="38.25" customHeight="1">
      <c r="A57" s="7" t="s">
        <v>97</v>
      </c>
      <c r="B57" s="8" t="s">
        <v>96</v>
      </c>
      <c r="C57" s="29">
        <v>5300</v>
      </c>
      <c r="D57" s="30">
        <v>5000</v>
      </c>
      <c r="E57" s="23">
        <f>D57-C57</f>
        <v>-300</v>
      </c>
      <c r="F57" s="23">
        <f>D57/C57*100</f>
        <v>94.33962264150944</v>
      </c>
      <c r="G57" s="31">
        <v>5000</v>
      </c>
      <c r="H57" s="23">
        <f>G57-D57</f>
        <v>0</v>
      </c>
      <c r="I57" s="23">
        <f>G57/D57*100</f>
        <v>100</v>
      </c>
      <c r="J57" s="32">
        <v>5000</v>
      </c>
      <c r="K57" s="23">
        <f t="shared" si="0"/>
        <v>0</v>
      </c>
      <c r="L57" s="23">
        <f t="shared" si="1"/>
        <v>100</v>
      </c>
    </row>
    <row r="58" spans="1:12" ht="57" customHeight="1">
      <c r="A58" s="7" t="s">
        <v>99</v>
      </c>
      <c r="B58" s="8" t="s">
        <v>98</v>
      </c>
      <c r="C58" s="29">
        <v>27000</v>
      </c>
      <c r="D58" s="30">
        <v>28000</v>
      </c>
      <c r="E58" s="23">
        <f>D58-C58</f>
        <v>1000</v>
      </c>
      <c r="F58" s="23">
        <f>D58/C58*100</f>
        <v>103.7037037037037</v>
      </c>
      <c r="G58" s="31">
        <v>28000</v>
      </c>
      <c r="H58" s="23">
        <f>G58-D58</f>
        <v>0</v>
      </c>
      <c r="I58" s="23">
        <f>G58/D58*100</f>
        <v>100</v>
      </c>
      <c r="J58" s="32">
        <v>28000</v>
      </c>
      <c r="K58" s="23">
        <f t="shared" si="0"/>
        <v>0</v>
      </c>
      <c r="L58" s="23">
        <f t="shared" si="1"/>
        <v>100</v>
      </c>
    </row>
    <row r="59" spans="1:12" s="1" customFormat="1" ht="21" customHeight="1">
      <c r="A59" s="5" t="s">
        <v>41</v>
      </c>
      <c r="B59" s="6" t="s">
        <v>42</v>
      </c>
      <c r="C59" s="39">
        <v>14700</v>
      </c>
      <c r="D59" s="40">
        <v>14780</v>
      </c>
      <c r="E59" s="22">
        <f>D59-C59</f>
        <v>80</v>
      </c>
      <c r="F59" s="22">
        <f>D59/C59*100</f>
        <v>100.54421768707482</v>
      </c>
      <c r="G59" s="41">
        <v>15000</v>
      </c>
      <c r="H59" s="22">
        <f>G59-D59</f>
        <v>220</v>
      </c>
      <c r="I59" s="22">
        <f>G59/D59*100</f>
        <v>101.48849797023006</v>
      </c>
      <c r="J59" s="42">
        <v>15000</v>
      </c>
      <c r="K59" s="22">
        <f t="shared" si="0"/>
        <v>0</v>
      </c>
      <c r="L59" s="22">
        <f t="shared" si="1"/>
        <v>100</v>
      </c>
    </row>
    <row r="60" spans="1:12" s="1" customFormat="1" ht="21" customHeight="1">
      <c r="A60" s="5" t="s">
        <v>43</v>
      </c>
      <c r="B60" s="6" t="s">
        <v>44</v>
      </c>
      <c r="C60" s="39">
        <f>C61+C62</f>
        <v>4922.3</v>
      </c>
      <c r="D60" s="40">
        <f>D61+D62</f>
        <v>4770.4</v>
      </c>
      <c r="E60" s="22">
        <f>D60-C60</f>
        <v>-151.90000000000055</v>
      </c>
      <c r="F60" s="22">
        <f>D60/C60*100</f>
        <v>96.9140442476078</v>
      </c>
      <c r="G60" s="41">
        <f>G61+G62</f>
        <v>5439.8</v>
      </c>
      <c r="H60" s="22">
        <f>G60-D60</f>
        <v>669.4000000000005</v>
      </c>
      <c r="I60" s="22">
        <f>G60/D60*100</f>
        <v>114.03236625859468</v>
      </c>
      <c r="J60" s="42">
        <f>J61+J62</f>
        <v>5587.8</v>
      </c>
      <c r="K60" s="22">
        <f t="shared" si="0"/>
        <v>148</v>
      </c>
      <c r="L60" s="22">
        <f t="shared" si="1"/>
        <v>102.72068826059781</v>
      </c>
    </row>
    <row r="61" spans="1:12" ht="21.75" customHeight="1" hidden="1">
      <c r="A61" s="7" t="s">
        <v>100</v>
      </c>
      <c r="B61" s="8" t="s">
        <v>101</v>
      </c>
      <c r="C61" s="29"/>
      <c r="D61" s="30"/>
      <c r="E61" s="22">
        <f aca="true" t="shared" si="2" ref="E61:E76">D61-C61</f>
        <v>0</v>
      </c>
      <c r="F61" s="22" t="e">
        <f aca="true" t="shared" si="3" ref="F61:F76">D61/C61*100</f>
        <v>#DIV/0!</v>
      </c>
      <c r="G61" s="31"/>
      <c r="H61" s="23">
        <f>G61-D61</f>
        <v>0</v>
      </c>
      <c r="I61" s="23" t="e">
        <f>G61/D61*100</f>
        <v>#DIV/0!</v>
      </c>
      <c r="J61" s="32"/>
      <c r="K61" s="23">
        <f t="shared" si="0"/>
        <v>0</v>
      </c>
      <c r="L61" s="23" t="e">
        <f t="shared" si="1"/>
        <v>#DIV/0!</v>
      </c>
    </row>
    <row r="62" spans="1:12" ht="21.75" customHeight="1" hidden="1">
      <c r="A62" s="7" t="s">
        <v>102</v>
      </c>
      <c r="B62" s="8" t="s">
        <v>103</v>
      </c>
      <c r="C62" s="29">
        <f>SUM(C63:C66)</f>
        <v>4922.3</v>
      </c>
      <c r="D62" s="30">
        <f>SUM(D63:D66)</f>
        <v>4770.4</v>
      </c>
      <c r="E62" s="22">
        <f t="shared" si="2"/>
        <v>-151.90000000000055</v>
      </c>
      <c r="F62" s="22">
        <f t="shared" si="3"/>
        <v>96.9140442476078</v>
      </c>
      <c r="G62" s="31">
        <f>SUM(G63:G66)</f>
        <v>5439.8</v>
      </c>
      <c r="H62" s="23">
        <f>G62-D62</f>
        <v>669.4000000000005</v>
      </c>
      <c r="I62" s="23">
        <f>G62/D62*100</f>
        <v>114.03236625859468</v>
      </c>
      <c r="J62" s="32">
        <f>SUM(J63:J66)</f>
        <v>5587.8</v>
      </c>
      <c r="K62" s="23">
        <f t="shared" si="0"/>
        <v>148</v>
      </c>
      <c r="L62" s="23">
        <f t="shared" si="1"/>
        <v>102.72068826059781</v>
      </c>
    </row>
    <row r="63" spans="1:12" s="15" customFormat="1" ht="21.75" customHeight="1" hidden="1">
      <c r="A63" s="3" t="s">
        <v>102</v>
      </c>
      <c r="B63" s="14" t="s">
        <v>117</v>
      </c>
      <c r="C63" s="43">
        <v>47.7</v>
      </c>
      <c r="D63" s="44"/>
      <c r="E63" s="22">
        <f t="shared" si="2"/>
        <v>-47.7</v>
      </c>
      <c r="F63" s="22">
        <f t="shared" si="3"/>
        <v>0</v>
      </c>
      <c r="G63" s="25"/>
      <c r="H63" s="23">
        <f>G63-D63</f>
        <v>0</v>
      </c>
      <c r="I63" s="23" t="e">
        <f>G63/D63*100</f>
        <v>#DIV/0!</v>
      </c>
      <c r="J63" s="45"/>
      <c r="K63" s="23">
        <f t="shared" si="0"/>
        <v>0</v>
      </c>
      <c r="L63" s="23" t="e">
        <f t="shared" si="1"/>
        <v>#DIV/0!</v>
      </c>
    </row>
    <row r="64" spans="1:12" s="15" customFormat="1" ht="27" customHeight="1" hidden="1">
      <c r="A64" s="3" t="s">
        <v>118</v>
      </c>
      <c r="B64" s="14" t="s">
        <v>105</v>
      </c>
      <c r="C64" s="43">
        <v>2400</v>
      </c>
      <c r="D64" s="44">
        <v>3000</v>
      </c>
      <c r="E64" s="22">
        <f t="shared" si="2"/>
        <v>600</v>
      </c>
      <c r="F64" s="22">
        <f t="shared" si="3"/>
        <v>125</v>
      </c>
      <c r="G64" s="25">
        <v>3150</v>
      </c>
      <c r="H64" s="23">
        <f>G64-D64</f>
        <v>150</v>
      </c>
      <c r="I64" s="23">
        <f>G64/D64*100</f>
        <v>105</v>
      </c>
      <c r="J64" s="45">
        <v>3298</v>
      </c>
      <c r="K64" s="23">
        <f t="shared" si="0"/>
        <v>148</v>
      </c>
      <c r="L64" s="23">
        <f t="shared" si="1"/>
        <v>104.6984126984127</v>
      </c>
    </row>
    <row r="65" spans="1:12" s="15" customFormat="1" ht="41.25" customHeight="1" hidden="1">
      <c r="A65" s="3" t="s">
        <v>119</v>
      </c>
      <c r="B65" s="14" t="s">
        <v>104</v>
      </c>
      <c r="C65" s="43">
        <v>2340.9</v>
      </c>
      <c r="D65" s="44">
        <v>1770.4</v>
      </c>
      <c r="E65" s="22">
        <f t="shared" si="2"/>
        <v>-570.5</v>
      </c>
      <c r="F65" s="22">
        <f t="shared" si="3"/>
        <v>75.62903156905463</v>
      </c>
      <c r="G65" s="25">
        <v>2289.8</v>
      </c>
      <c r="H65" s="23">
        <f>G65-D65</f>
        <v>519.4000000000001</v>
      </c>
      <c r="I65" s="23">
        <f>G65/D65*100</f>
        <v>129.33800271125168</v>
      </c>
      <c r="J65" s="45">
        <v>2289.8</v>
      </c>
      <c r="K65" s="23">
        <f t="shared" si="0"/>
        <v>0</v>
      </c>
      <c r="L65" s="23">
        <f t="shared" si="1"/>
        <v>100</v>
      </c>
    </row>
    <row r="66" spans="1:12" s="15" customFormat="1" ht="29.25" customHeight="1" hidden="1">
      <c r="A66" s="3" t="s">
        <v>120</v>
      </c>
      <c r="B66" s="14" t="s">
        <v>116</v>
      </c>
      <c r="C66" s="43">
        <v>133.7</v>
      </c>
      <c r="D66" s="44"/>
      <c r="E66" s="22">
        <f t="shared" si="2"/>
        <v>-133.7</v>
      </c>
      <c r="F66" s="22">
        <f t="shared" si="3"/>
        <v>0</v>
      </c>
      <c r="G66" s="25"/>
      <c r="H66" s="23">
        <f>G66-D66</f>
        <v>0</v>
      </c>
      <c r="I66" s="23" t="e">
        <f>G66/D66*100</f>
        <v>#DIV/0!</v>
      </c>
      <c r="J66" s="45"/>
      <c r="K66" s="23">
        <f t="shared" si="0"/>
        <v>0</v>
      </c>
      <c r="L66" s="23" t="e">
        <f t="shared" si="1"/>
        <v>#DIV/0!</v>
      </c>
    </row>
    <row r="67" spans="1:12" s="1" customFormat="1" ht="21.75" customHeight="1">
      <c r="A67" s="5" t="s">
        <v>45</v>
      </c>
      <c r="B67" s="13" t="s">
        <v>46</v>
      </c>
      <c r="C67" s="39">
        <f>C69+C70+C71+C72+C73+C74+C75</f>
        <v>3136667.9394099996</v>
      </c>
      <c r="D67" s="40">
        <f>D69+D70+D71+D72+D73+D74+D75</f>
        <v>2180506</v>
      </c>
      <c r="E67" s="22">
        <f t="shared" si="2"/>
        <v>-956161.9394099996</v>
      </c>
      <c r="F67" s="22">
        <f t="shared" si="3"/>
        <v>69.51663491705624</v>
      </c>
      <c r="G67" s="41">
        <f>G69+G70+G71+G72+G73+G74+G75</f>
        <v>2128243</v>
      </c>
      <c r="H67" s="22">
        <f>G67-D67</f>
        <v>-52263</v>
      </c>
      <c r="I67" s="22">
        <f>G67/D67*100</f>
        <v>97.60317100709652</v>
      </c>
      <c r="J67" s="42">
        <f>J69+J70+J71+J72+J73+J74+J75</f>
        <v>2308652</v>
      </c>
      <c r="K67" s="22">
        <f t="shared" si="0"/>
        <v>180409</v>
      </c>
      <c r="L67" s="22">
        <f t="shared" si="1"/>
        <v>108.47689854964871</v>
      </c>
    </row>
    <row r="68" spans="1:12" s="1" customFormat="1" ht="30" customHeight="1">
      <c r="A68" s="11" t="s">
        <v>66</v>
      </c>
      <c r="B68" s="13" t="s">
        <v>67</v>
      </c>
      <c r="C68" s="39">
        <f>C69+C70+C71+C72</f>
        <v>3083464</v>
      </c>
      <c r="D68" s="40">
        <f>D69+D70+D71+D72</f>
        <v>2180506</v>
      </c>
      <c r="E68" s="22">
        <f t="shared" si="2"/>
        <v>-902958</v>
      </c>
      <c r="F68" s="22">
        <f t="shared" si="3"/>
        <v>70.71611667916343</v>
      </c>
      <c r="G68" s="41">
        <f>G69+G70+G71+G72</f>
        <v>2128243</v>
      </c>
      <c r="H68" s="22">
        <f>G68-D68</f>
        <v>-52263</v>
      </c>
      <c r="I68" s="22">
        <f>G68/D68*100</f>
        <v>97.60317100709652</v>
      </c>
      <c r="J68" s="42">
        <f>J69+J70+J71+J72</f>
        <v>2308652</v>
      </c>
      <c r="K68" s="22">
        <f t="shared" si="0"/>
        <v>180409</v>
      </c>
      <c r="L68" s="22">
        <f t="shared" si="1"/>
        <v>108.47689854964871</v>
      </c>
    </row>
    <row r="69" spans="1:12" s="1" customFormat="1" ht="30" customHeight="1">
      <c r="A69" s="11" t="s">
        <v>135</v>
      </c>
      <c r="B69" s="6" t="s">
        <v>63</v>
      </c>
      <c r="C69" s="46">
        <v>409467.9</v>
      </c>
      <c r="D69" s="47">
        <v>241184</v>
      </c>
      <c r="E69" s="22">
        <f t="shared" si="2"/>
        <v>-168283.90000000002</v>
      </c>
      <c r="F69" s="22">
        <f t="shared" si="3"/>
        <v>58.901808908586</v>
      </c>
      <c r="G69" s="48">
        <v>3624</v>
      </c>
      <c r="H69" s="22">
        <f>G69-D69</f>
        <v>-237560</v>
      </c>
      <c r="I69" s="22">
        <f>G69/D69*100</f>
        <v>1.5025872363009154</v>
      </c>
      <c r="J69" s="49">
        <v>1513</v>
      </c>
      <c r="K69" s="22">
        <f t="shared" si="0"/>
        <v>-2111</v>
      </c>
      <c r="L69" s="22">
        <f t="shared" si="1"/>
        <v>41.74944812362031</v>
      </c>
    </row>
    <row r="70" spans="1:12" s="1" customFormat="1" ht="30" customHeight="1">
      <c r="A70" s="5" t="s">
        <v>136</v>
      </c>
      <c r="B70" s="6" t="s">
        <v>64</v>
      </c>
      <c r="C70" s="46">
        <v>858987.9</v>
      </c>
      <c r="D70" s="40">
        <v>85479</v>
      </c>
      <c r="E70" s="22">
        <f t="shared" si="2"/>
        <v>-773508.9</v>
      </c>
      <c r="F70" s="22">
        <f t="shared" si="3"/>
        <v>9.951129695773362</v>
      </c>
      <c r="G70" s="41">
        <v>11204</v>
      </c>
      <c r="H70" s="22">
        <f>G70-D70</f>
        <v>-74275</v>
      </c>
      <c r="I70" s="22">
        <f>G70/D70*100</f>
        <v>13.107312907263772</v>
      </c>
      <c r="J70" s="42">
        <v>11437</v>
      </c>
      <c r="K70" s="22">
        <f>J70-G70</f>
        <v>233</v>
      </c>
      <c r="L70" s="22">
        <f>J70/G70*100</f>
        <v>102.07961442342022</v>
      </c>
    </row>
    <row r="71" spans="1:12" s="1" customFormat="1" ht="30" customHeight="1">
      <c r="A71" s="5" t="s">
        <v>137</v>
      </c>
      <c r="B71" s="6" t="s">
        <v>65</v>
      </c>
      <c r="C71" s="39">
        <v>1802247.2</v>
      </c>
      <c r="D71" s="40">
        <v>1853843</v>
      </c>
      <c r="E71" s="22">
        <f t="shared" si="2"/>
        <v>51595.80000000005</v>
      </c>
      <c r="F71" s="22">
        <f t="shared" si="3"/>
        <v>102.86285921265407</v>
      </c>
      <c r="G71" s="41">
        <v>1849841</v>
      </c>
      <c r="H71" s="22">
        <f>G71-D71</f>
        <v>-4002</v>
      </c>
      <c r="I71" s="22">
        <f>G71/D71*100</f>
        <v>99.78412411407007</v>
      </c>
      <c r="J71" s="42">
        <v>1834276</v>
      </c>
      <c r="K71" s="22">
        <f>J71-G71</f>
        <v>-15565</v>
      </c>
      <c r="L71" s="22">
        <f>J71/G71*100</f>
        <v>99.15857633169554</v>
      </c>
    </row>
    <row r="72" spans="1:12" s="1" customFormat="1" ht="21.75" customHeight="1">
      <c r="A72" s="5" t="s">
        <v>138</v>
      </c>
      <c r="B72" s="6" t="s">
        <v>47</v>
      </c>
      <c r="C72" s="39">
        <v>12761</v>
      </c>
      <c r="D72" s="40"/>
      <c r="E72" s="22">
        <f t="shared" si="2"/>
        <v>-12761</v>
      </c>
      <c r="F72" s="22">
        <f t="shared" si="3"/>
        <v>0</v>
      </c>
      <c r="G72" s="41">
        <v>263574</v>
      </c>
      <c r="H72" s="22">
        <f>G72-D72</f>
        <v>263574</v>
      </c>
      <c r="I72" s="23"/>
      <c r="J72" s="42">
        <v>461426</v>
      </c>
      <c r="K72" s="22">
        <f>J72-G72</f>
        <v>197852</v>
      </c>
      <c r="L72" s="22">
        <f>J72/G72*100</f>
        <v>175.06506711587636</v>
      </c>
    </row>
    <row r="73" spans="1:12" s="19" customFormat="1" ht="20.25" customHeight="1" hidden="1">
      <c r="A73" s="18" t="s">
        <v>140</v>
      </c>
      <c r="B73" s="50" t="s">
        <v>48</v>
      </c>
      <c r="C73" s="51"/>
      <c r="D73" s="52"/>
      <c r="E73" s="22">
        <f t="shared" si="2"/>
        <v>0</v>
      </c>
      <c r="F73" s="22" t="e">
        <f t="shared" si="3"/>
        <v>#DIV/0!</v>
      </c>
      <c r="G73" s="53"/>
      <c r="H73" s="22">
        <f>G73-D73</f>
        <v>0</v>
      </c>
      <c r="I73" s="22"/>
      <c r="J73" s="54"/>
      <c r="K73" s="22">
        <f>J73-G73</f>
        <v>0</v>
      </c>
      <c r="L73" s="22" t="e">
        <f>J73/G73*100</f>
        <v>#DIV/0!</v>
      </c>
    </row>
    <row r="74" spans="1:12" ht="53.25" customHeight="1">
      <c r="A74" s="5" t="s">
        <v>0</v>
      </c>
      <c r="B74" s="6" t="s">
        <v>139</v>
      </c>
      <c r="C74" s="39">
        <v>63917.53777</v>
      </c>
      <c r="D74" s="40">
        <v>0</v>
      </c>
      <c r="E74" s="22">
        <f t="shared" si="2"/>
        <v>-63917.53777</v>
      </c>
      <c r="F74" s="22">
        <f t="shared" si="3"/>
        <v>0</v>
      </c>
      <c r="G74" s="41">
        <v>0</v>
      </c>
      <c r="H74" s="22">
        <f>G74-D74</f>
        <v>0</v>
      </c>
      <c r="I74" s="22"/>
      <c r="J74" s="42">
        <v>0</v>
      </c>
      <c r="K74" s="22">
        <f>J74-G74</f>
        <v>0</v>
      </c>
      <c r="L74" s="22"/>
    </row>
    <row r="75" spans="1:12" ht="32.25" customHeight="1">
      <c r="A75" s="5" t="s">
        <v>1</v>
      </c>
      <c r="B75" s="6" t="s">
        <v>2</v>
      </c>
      <c r="C75" s="39">
        <v>-10713.59836</v>
      </c>
      <c r="D75" s="40">
        <v>0</v>
      </c>
      <c r="E75" s="22">
        <f t="shared" si="2"/>
        <v>10713.59836</v>
      </c>
      <c r="F75" s="22">
        <f t="shared" si="3"/>
        <v>0</v>
      </c>
      <c r="G75" s="41">
        <v>0</v>
      </c>
      <c r="H75" s="22">
        <f>G75-D75</f>
        <v>0</v>
      </c>
      <c r="I75" s="22"/>
      <c r="J75" s="42">
        <v>0</v>
      </c>
      <c r="K75" s="22">
        <f>J75-G75</f>
        <v>0</v>
      </c>
      <c r="L75" s="22"/>
    </row>
    <row r="76" spans="1:12" s="1" customFormat="1" ht="22.5" customHeight="1">
      <c r="A76" s="11"/>
      <c r="B76" s="13" t="s">
        <v>3</v>
      </c>
      <c r="C76" s="39">
        <f>C5+C67</f>
        <v>6101548.63941</v>
      </c>
      <c r="D76" s="40">
        <f>D5+D67</f>
        <v>5118774.1</v>
      </c>
      <c r="E76" s="22">
        <f t="shared" si="2"/>
        <v>-982774.5394100007</v>
      </c>
      <c r="F76" s="22">
        <f t="shared" si="3"/>
        <v>83.89303113864824</v>
      </c>
      <c r="G76" s="41">
        <f>G5+G67</f>
        <v>5269508.8</v>
      </c>
      <c r="H76" s="22">
        <f>G76-D76</f>
        <v>150734.7000000002</v>
      </c>
      <c r="I76" s="22">
        <f>G76/D76*100</f>
        <v>102.94474217957772</v>
      </c>
      <c r="J76" s="42">
        <f>J5+J67</f>
        <v>5467435.88</v>
      </c>
      <c r="K76" s="22">
        <f>J76-G76</f>
        <v>197927.08000000007</v>
      </c>
      <c r="L76" s="22">
        <f>J76/G76*100</f>
        <v>103.75608216082684</v>
      </c>
    </row>
    <row r="77" spans="1:2" s="55" customFormat="1" ht="13.5" customHeight="1">
      <c r="A77" s="24"/>
      <c r="B77" s="24"/>
    </row>
    <row r="78" spans="1:2" ht="15" customHeight="1">
      <c r="A78" s="56"/>
      <c r="B78" s="56"/>
    </row>
    <row r="79" ht="12.75"/>
    <row r="80" ht="12.75"/>
    <row r="81" ht="12.75">
      <c r="B81" s="26"/>
    </row>
    <row r="82" ht="12.75"/>
  </sheetData>
  <sheetProtection/>
  <mergeCells count="4">
    <mergeCell ref="B1:J1"/>
    <mergeCell ref="H3:I3"/>
    <mergeCell ref="K3:L3"/>
    <mergeCell ref="E3:F3"/>
  </mergeCells>
  <printOptions/>
  <pageMargins left="0.3937007874015748" right="0.1968503937007874" top="0.3937007874015748" bottom="0.1968503937007874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</dc:creator>
  <cp:keywords/>
  <dc:description/>
  <cp:lastModifiedBy>209 Koroleva N.N.</cp:lastModifiedBy>
  <cp:lastPrinted>2018-11-23T11:40:09Z</cp:lastPrinted>
  <dcterms:created xsi:type="dcterms:W3CDTF">2007-01-24T14:16:13Z</dcterms:created>
  <dcterms:modified xsi:type="dcterms:W3CDTF">2018-11-23T11:40:11Z</dcterms:modified>
  <cp:category/>
  <cp:version/>
  <cp:contentType/>
  <cp:contentStatus/>
</cp:coreProperties>
</file>