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8800" windowHeight="11805" activeTab="0"/>
  </bookViews>
  <sheets>
    <sheet name="доходы" sheetId="1" r:id="rId1"/>
  </sheets>
  <definedNames>
    <definedName name="_xlnm.Print_Titles" localSheetId="0">'доходы'!$A:$B,'доходы'!$3:$5</definedName>
    <definedName name="_xlnm.Print_Area" localSheetId="0">'доходы'!$A$1:$AL$228</definedName>
  </definedNames>
  <calcPr fullCalcOnLoad="1"/>
</workbook>
</file>

<file path=xl/sharedStrings.xml><?xml version="1.0" encoding="utf-8"?>
<sst xmlns="http://schemas.openxmlformats.org/spreadsheetml/2006/main" count="447" uniqueCount="386">
  <si>
    <t>000 2 18 00000 00 0000 000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</si>
  <si>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</si>
  <si>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</si>
  <si>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ВСЕГО ДОХОДОВ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</si>
  <si>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</si>
  <si>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Код бюджетной классификации Российской Федерации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</si>
  <si>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</si>
  <si>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</si>
  <si>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</si>
  <si>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</si>
  <si>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</si>
  <si>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</si>
  <si>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000 1 05 00000 00 0000 000</t>
  </si>
  <si>
    <t>НАЛОГИ НА СОВОКУПНЫЙ ДОХОД</t>
  </si>
  <si>
    <t>000 1 05 01000 00 0000 110</t>
  </si>
  <si>
    <t>Налог, взимаемый в связи с применением упрощенной системы налогообложения</t>
  </si>
  <si>
    <t>000 1 05 02000 02 0000 110</t>
  </si>
  <si>
    <t>Единый налог на вмененный доход для отдельных видов деятельности</t>
  </si>
  <si>
    <t>000 1 05 03000 01 0000 110</t>
  </si>
  <si>
    <t>Единый сельскохозяйственный налог</t>
  </si>
  <si>
    <t>000 1 05 04000 02 0000 110</t>
  </si>
  <si>
    <t>Налог, взимаемый в связи с применением патентной системы налогообложения</t>
  </si>
  <si>
    <t>000 1 08 00000 00 0000 000</t>
  </si>
  <si>
    <t>ГОСУДАРСТВЕННАЯ ПОШЛИНА</t>
  </si>
  <si>
    <t>000 1 08 03010 01 0000 110</t>
  </si>
  <si>
    <t>000 1 08 07150 01 0000 110</t>
  </si>
  <si>
    <t>Государственная пошлина за выдачу разрешения на установку рекламной конструкции</t>
  </si>
  <si>
    <t>000 1 09 00000 00 0000 000</t>
  </si>
  <si>
    <t>ЗАДОЛЖЕННОСТЬ И ПЕРЕРАСЧЕТЫ ПО ОТМЕНЕННЫМ НАЛОГАМ, СБОРАМ И ИНЫМ ОБЯЗАТЕЛЬНЫМ ПЛАТЕЖАМ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</si>
  <si>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</si>
  <si>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</si>
  <si>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000 1 11 03000 00 0000 120</t>
  </si>
  <si>
    <t>Проценты, полученные от предоставления бюджетных кредитов внутри страны</t>
  </si>
  <si>
    <t>000 1 11 05000 00 0000 120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</si>
  <si>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</si>
  <si>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</si>
  <si>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</si>
  <si>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</si>
  <si>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000 1 13 00000 00 0000 000</t>
  </si>
  <si>
    <t>ДОХОДЫ ОТ ОКАЗАНИЯ ПЛАТНЫХ УСЛУГ (РАБОТ) И КОМПЕНСАЦИИ ЗАТРАТ ГОСУДАРСТВА</t>
  </si>
  <si>
    <t>000 1 14 00000 00 0000 000</t>
  </si>
  <si>
    <t>ДОХОДЫ ОТ ПРОДАЖИ МАТЕРИАЛЬНЫХ И НЕМАТЕРИАЛЬНЫХ АКТИВОВ</t>
  </si>
  <si>
    <t>000 1 16 00000 00 0000 000</t>
  </si>
  <si>
    <t>ШТРАФЫ, САНКЦИИ, ВОЗМЕЩЕНИЕ УЩЕРБА</t>
  </si>
  <si>
    <t>000 1 17 00000 00 0000 000</t>
  </si>
  <si>
    <t xml:space="preserve">ПРОЧИЕ НЕНАЛОГОВЫЕ ДОХОДЫ </t>
  </si>
  <si>
    <t>000 2 00 00000 00 0000 000</t>
  </si>
  <si>
    <t>БЕЗВОЗМЕЗДНЫЕ ПОСТУПЛЕНИЯ</t>
  </si>
  <si>
    <t>ИНЫЕ МЕЖБЮДЖЕТНЫЕ ТРАНСФЕРТЫ</t>
  </si>
  <si>
    <t>ПРОЧИЕ БЕЗВОЗМЕЗДНЫЕ ПОСТУПЛЕНИЯ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</si>
  <si>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</si>
  <si>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</si>
  <si>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</si>
  <si>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</si>
  <si>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</si>
  <si>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</si>
  <si>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Наименование доходов 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</si>
  <si>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</si>
  <si>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</si>
  <si>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</si>
  <si>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000 2 02 00000 00 0000 000</t>
  </si>
  <si>
    <t>БЕЗВОЗМЕЗДНЫЕ ПОСТУПЛЕНИЯ ОТ ДРУГИХ БЮДЖЕТОВ БЮДЖЕТНОЙ СИСТЕМЫ РОССИЙСКОЙ ФЕДЕРАЦИИ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</si>
  <si>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</si>
  <si>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</si>
  <si>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</si>
  <si>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</si>
  <si>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000 1 06 06000 00 0000 110</t>
  </si>
  <si>
    <t>Земельный налог</t>
  </si>
  <si>
    <t>000 1 11 05012 04 0000 120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</si>
  <si>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</si>
  <si>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</si>
  <si>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</si>
  <si>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</si>
  <si>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000 1 11 05074 04 0000 120</t>
  </si>
  <si>
    <t>Доходы от сдачи в аренду имущества, составляющего казну городских округов (за исключением земельных участков)</t>
  </si>
  <si>
    <t>000 1 11 07014 04 0000 120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</si>
  <si>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</si>
  <si>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</si>
  <si>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</si>
  <si>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000 1 13 01994 04 0000 130</t>
  </si>
  <si>
    <t>Прочие доходы от оказания платных услуг (работ) получателями средств бюджетов городских округов</t>
  </si>
  <si>
    <t>Прочие доходы от компенсации затрат бюджетов городских округов</t>
  </si>
  <si>
    <t>000 1 13 02994 04 0000 130</t>
  </si>
  <si>
    <t>родительская плата в ДДО "Управление образования"</t>
  </si>
  <si>
    <t>оздоровительная кампания "Управление образования"</t>
  </si>
  <si>
    <t>Доходы от продажи квартир, находящихся в собственности городских округов</t>
  </si>
  <si>
    <t>000 1 14 01040 04 0000 410</t>
  </si>
  <si>
    <t>000 1 14 02043 04 0000 410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</si>
  <si>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</si>
  <si>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</si>
  <si>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000 1 14 06012 04 0000 430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</si>
  <si>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</si>
  <si>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000 1 14 06312 04 0000 430</t>
  </si>
  <si>
    <t>000 1 17 01040 04 0000 180</t>
  </si>
  <si>
    <t>Невыясненные поступления, зачисляемые в бюджеты городских округов</t>
  </si>
  <si>
    <t>000 1 17 05040 04 0000 180</t>
  </si>
  <si>
    <t xml:space="preserve">Прочие неналоговые доходы бюджетов городских округов </t>
  </si>
  <si>
    <t>Дотации бюджетам городских округов на выравнивание бюджетной обеспеченности</t>
  </si>
  <si>
    <t>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</t>
  </si>
  <si>
    <t>Прочие межбюджетные трансферты, передаваемые бюджетам городских округов</t>
  </si>
  <si>
    <t>Прочие субсидии бюджетам городских округов</t>
  </si>
  <si>
    <t xml:space="preserve"> - на частичную компенсацию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 Московской области</t>
  </si>
  <si>
    <t xml:space="preserve"> - на 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</si>
  <si>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</si>
  <si>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 xml:space="preserve"> - на предоставление гражданам субсидий на оплату жилого помещения и коммунальных услуг</t>
  </si>
  <si>
    <t xml:space="preserve"> - на обеспечение предоставления гражданам субсидий на оплату жилого помещения и коммунальных услуг</t>
  </si>
  <si>
    <t>Субвенции бюджетам городских округов на выполнение передаваемых полномочий субъектов Российской Федерации</t>
  </si>
  <si>
    <t xml:space="preserve"> - на оплату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</si>
  <si>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</si>
  <si>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</si>
  <si>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Прочие субвенции бюджетам городских округов</t>
  </si>
  <si>
    <t>Субсидии бюджетам городских округов на софинансирование капитальных вложений в объекты муниципальной собственности</t>
  </si>
  <si>
    <t>Прочие доходы от компенсации затрат бюджетов городских округов (оздоровительная кампания детей)</t>
  </si>
  <si>
    <t>оздоровительная кампания "Комитет по физической культуре и массовому спорту", "Комитет по работе с молодежью и молодежной политике"</t>
  </si>
  <si>
    <t xml:space="preserve"> - на капитальные вложения в объекты социальной и инженерной инфраструктуры на территории военных городков (Коммунальное хозяйство)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</si>
  <si>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</si>
  <si>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</si>
  <si>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городских округов на реализацию мероприятий по обеспечению жильем молодых семей</t>
  </si>
  <si>
    <t xml:space="preserve"> - на приобретение автобусов для доставки обучающихся в общеобразовательные организации в Московской области, расположенные в сельских населенных пунктах</t>
  </si>
  <si>
    <t xml:space="preserve"> - на ремонт подъездов в многоквартирных домах</t>
  </si>
  <si>
    <t xml:space="preserve"> - на создание административных комиссий, уполномоченных рассматривать дела об административных правонарушениях в сфере благоустройства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</si>
  <si>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</si>
  <si>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000 1 11 05312 04 0000 120</t>
  </si>
  <si>
    <t xml:space="preserve"> Поступления за выдачу разрешения на вырубку зеленых насаждений – порубочного билета на территории городского округа Ступино Московской области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</si>
  <si>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</si>
  <si>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Прочие неналоговые доходы бюджетов городских округов</t>
  </si>
  <si>
    <t>000 1 17 05040 04 0008 180</t>
  </si>
  <si>
    <t>000 1 17 05040 04 0009 180</t>
  </si>
  <si>
    <t>000 1 17 05040 04 0010 180</t>
  </si>
  <si>
    <t>(+, -) 
тыс. руб.</t>
  </si>
  <si>
    <t>%</t>
  </si>
  <si>
    <t>тыс. руб.</t>
  </si>
  <si>
    <t>000 2 02 10000 00 0000 150</t>
  </si>
  <si>
    <t>000 2 02 15001 04 0000 150</t>
  </si>
  <si>
    <t>000 2 02 20000 00 0000 150</t>
  </si>
  <si>
    <t>000 2 02 20216 04 0000 150</t>
  </si>
  <si>
    <t>000 2 02 20302 04 0000 150</t>
  </si>
  <si>
    <t>000 2 02 25027 04 0000 150</t>
  </si>
  <si>
    <t>Субсидии бюджетам городских округов на реализацию мероприятий государственной программы Российской Федерации "Доступная среда"</t>
  </si>
  <si>
    <t>000 2 02 25169 04 0000 150</t>
  </si>
  <si>
    <t>Субсидии бюджетам городских округов на обновление материально-технической базы для формирования у обучающихся современных технологических и гуманитарных навыков</t>
  </si>
  <si>
    <t>000 2 02 25242 04 0000 150</t>
  </si>
  <si>
    <t>Субсидии бюджетам городских округов на ликвидацию несанкционированных свалок в границах городов и наиболее опасных объектов накопленного экологического вреда окружающей среде</t>
  </si>
  <si>
    <t>000 2 02 25497 04 0000 150</t>
  </si>
  <si>
    <t>000 2 02 25555 04 0000 150</t>
  </si>
  <si>
    <t>Субсидии бюджетам городских округов на реализацию программ формирования современной городской среды</t>
  </si>
  <si>
    <t>000 2 02 27112 04 0000 150</t>
  </si>
  <si>
    <t>000 2 02 27112 04 0001 150</t>
  </si>
  <si>
    <t>000 2 02 27112 04 0002 150</t>
  </si>
  <si>
    <t>000 2 02 27112 04 0003 150</t>
  </si>
  <si>
    <t>000 2 02 29999 04 0000 150</t>
  </si>
  <si>
    <t xml:space="preserve"> - на капитальные вложения в объекты общего образования </t>
  </si>
  <si>
    <t xml:space="preserve"> - на строительство (реконструкцию) муниципальных стадионов</t>
  </si>
  <si>
    <t xml:space="preserve"> - на 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</t>
  </si>
  <si>
    <t xml:space="preserve"> - на обустройство и установку детских игровых площадок на территории муниципальных образований Московской области</t>
  </si>
  <si>
    <t xml:space="preserve"> - на рекультивацию полигонов твёрдых коммунальных отходов </t>
  </si>
  <si>
    <t>000 2 02 30000 00 0000 150</t>
  </si>
  <si>
    <t>000 2 02 30022 04 0000 150</t>
  </si>
  <si>
    <t>000 2 02 30024 04 0000 150</t>
  </si>
  <si>
    <t xml:space="preserve"> - на осуществление государственных полномочий Московской области в области земельных отношений</t>
  </si>
  <si>
    <t xml:space="preserve"> - на 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</t>
  </si>
  <si>
    <t xml:space="preserve"> - на осуществление переданных полномочий Московской области по оформлению в собственность Московской области сибиреязвенных скотомогильников, по обустройству и содержанию сибиреязвенных скотомогильников</t>
  </si>
  <si>
    <t>000 2 02 30029 04 0000 150</t>
  </si>
  <si>
    <t>000 2 02 35082 04 0000 150</t>
  </si>
  <si>
    <t>000 2 02 35120 04 0000 150</t>
  </si>
  <si>
    <t>000 2 02 39999 04 0000 150</t>
  </si>
  <si>
    <t>000 2 02 40000 00 0000 150</t>
  </si>
  <si>
    <t>000 2 02 45160 04 0000 150</t>
  </si>
  <si>
    <t>000 2 02 49999 04 0000 150</t>
  </si>
  <si>
    <t>000 2 07 00000 00 0000 000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</si>
  <si>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</si>
  <si>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</si>
  <si>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</si>
  <si>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Доходы от реализации имущества, находящегося в оперативном управлении учреждений, находящихся в ведении органов управления и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</si>
  <si>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000 1 14 02042 04 0000 410</t>
  </si>
  <si>
    <t>бюджет 2018 год</t>
  </si>
  <si>
    <t>факт</t>
  </si>
  <si>
    <t>000 1 13 01530 04 0000 130</t>
  </si>
  <si>
    <t>Плата за оказание услуг по присоединению объектов дорожного сервиса к автомобильным дорогам общего пользования местного значения, зачисляемая в бюджеты городских округов</t>
  </si>
  <si>
    <t>откл от МЭФ = (наш проект - НП МЭФ)</t>
  </si>
  <si>
    <t xml:space="preserve"> -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</si>
  <si>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 xml:space="preserve"> - на мероприятия по проведению капитального ремонта в муниципальных общеобразовательных организациях в Московской области</t>
  </si>
  <si>
    <t xml:space="preserve"> - на мероприятия по организации отдыха детей в каникулярное время </t>
  </si>
  <si>
    <t xml:space="preserve"> -  на подготовку основания, приобретение и установку плоскостных спортивных сооружений в муниципальных образованиях Московской области</t>
  </si>
  <si>
    <t xml:space="preserve"> - на капитальный ремонт гидротехнических сооружений, находящихся в муниципальной собственности, в том числе разработку проектной документации</t>
  </si>
  <si>
    <t xml:space="preserve"> - на оснащение планшетными компьютерами общеобразовательных организаций в Московской области</t>
  </si>
  <si>
    <t xml:space="preserve"> - на оснащение мультимедийными проекторами и экранами для мультимедийных проекторов общеобразовательных организаций в Московской области</t>
  </si>
  <si>
    <t xml:space="preserve"> - на проектирование и строительство дошкольных образовательных организаций</t>
  </si>
  <si>
    <t xml:space="preserve"> - на проектирование сетей газификации в сельской местности</t>
  </si>
  <si>
    <t>000 2 02 27112 04 0011 150</t>
  </si>
  <si>
    <t xml:space="preserve"> - для осуществления отдельных государственных полномочий в части присвоения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или межмуниципального значения, местного значения муниципального района), наименований элементам планировочной структуры, изменения, аннулирования таких наименований, согласования переустройства и перепланировки помещений в многоквартирном доме</t>
  </si>
  <si>
    <t xml:space="preserve"> - на осуществление переданных государственных полномочий Московской области по транспортировке умерших в морг, включая погрузоразгрузочные работы, с мет обнаружения или происшествия для производства судебно - медицинской экспертизы</t>
  </si>
  <si>
    <t>отклонение</t>
  </si>
  <si>
    <t>000 1 13 02994 04 0006 130</t>
  </si>
  <si>
    <t>000 1 13 02994 04 0007 130</t>
  </si>
  <si>
    <t>000 1 11 09044 04 0014 120</t>
  </si>
  <si>
    <t>000 1 13 02994 04 0012 130</t>
  </si>
  <si>
    <t>000 1 13 02994 04 0013 130</t>
  </si>
  <si>
    <t>Сумма (проект)</t>
  </si>
  <si>
    <t>бюджет 2019 год</t>
  </si>
  <si>
    <t>000 1 03 02231 01 0000 110</t>
  </si>
  <si>
    <t>000 1 03 02241 01 0000 110</t>
  </si>
  <si>
    <t>000 1 03 02251 01 0000 110</t>
  </si>
  <si>
    <t>000 1 03 02261 01 0000 110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</si>
  <si>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</si>
  <si>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</si>
  <si>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</si>
  <si>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</si>
  <si>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</si>
  <si>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</si>
  <si>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</si>
  <si>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</si>
  <si>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</si>
  <si>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000 1 05 01012 01 0000 110</t>
  </si>
  <si>
    <t>000 1 05 01022 01 0000 110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</si>
  <si>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</si>
  <si>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</si>
  <si>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</si>
  <si>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000 1 05 01050 01 0000 110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</si>
  <si>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</si>
  <si>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000 1 08 07173 01 0000 110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</si>
  <si>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</si>
  <si>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000 1 11 09080 04 0008 120</t>
  </si>
  <si>
    <t>000 1 11 09080 04 0009 120</t>
  </si>
  <si>
    <t xml:space="preserve">Поступления по плате за наем жилых помещений, находящихся в собственности муниципальных образований </t>
  </si>
  <si>
    <t>Поступления по плате за размещение объектов на землях или земельных участках, находящихся в муниципальной собственности или собственность на которые не разграничена)</t>
  </si>
  <si>
    <t>000 1 11 09080 04 0000 120</t>
  </si>
  <si>
    <t>Поступления по плате, поступившей в рамках договора за предоставление права на размещение и эксплуатацию нестационарного торгового объекта</t>
  </si>
  <si>
    <t xml:space="preserve">Поступления по плате, поступившей в рамках договора за предоставление права на установку и эксплуатацию рекламных конструкций </t>
  </si>
  <si>
    <t>Плата за выбросы загрязняющих веществ в атмосферный воздух стационарными объектами</t>
  </si>
  <si>
    <t>000 1 12 01010 01 0000 120</t>
  </si>
  <si>
    <t>000 1 12 01030 01 0000 120</t>
  </si>
  <si>
    <t>000 1 12 01041 01 0000 120</t>
  </si>
  <si>
    <t>000 1 12 01042 01 0000 120</t>
  </si>
  <si>
    <t>Плата за сбросы загрязняющих веществ в водные объекты</t>
  </si>
  <si>
    <t>Плата за размещение отходов производства</t>
  </si>
  <si>
    <t>Плата за размещение твердых коммунальных отходов</t>
  </si>
  <si>
    <t>доходы от платных услуг, оказываемых казенными учреждениями (Комитет по архитектуре и градостроительству МО)</t>
  </si>
  <si>
    <t>000 1 13 02064 04 0000 130</t>
  </si>
  <si>
    <t>Доходы поступающие в порядке возмещения расходов, понесенных в связи с эксплуатацией имущества городских округов</t>
  </si>
  <si>
    <t>Прочие доходы от компенсации затрат бюджетов городских округов (родительская плата в ДДО)</t>
  </si>
  <si>
    <t xml:space="preserve">Возврат остатков (администрация) </t>
  </si>
  <si>
    <t xml:space="preserve">Возврат остатков (мун. задания "4") </t>
  </si>
  <si>
    <t>Межбюджетные трансферты, передаваемые бюджетам городских округов на поддержку отрасли культуры</t>
  </si>
  <si>
    <t>000 2 02 45519 04 0000 150</t>
  </si>
  <si>
    <t>Предоставление негосударственными организациями грантов для получателей средств бюджетов городских округов</t>
  </si>
  <si>
    <t>000 2 04 04010 04 0000 150</t>
  </si>
  <si>
    <t xml:space="preserve"> - на осуществление переданных полномочий Московской области по организации мероприятий при осуществлении деятельности по обращению с животными без владельцев</t>
  </si>
  <si>
    <t xml:space="preserve"> - на обеспечение переданного государственного полномочия Московской области по созданию комиссий по делам несовершеннолетних и защите их прав городских округов и муниципальных районов Московской области</t>
  </si>
  <si>
    <t xml:space="preserve"> - на 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</si>
  <si>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Субвенции бюджетам городских округов на обеспечение компенсации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</si>
  <si>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</si>
  <si>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Субвенции бюджетам городских округов на проведение Всероссийской переписи населения 2020 года</t>
  </si>
  <si>
    <t>000 2 02 30029 04 0004 150</t>
  </si>
  <si>
    <t>000 2 02 30029 04 0005 150</t>
  </si>
  <si>
    <t>000 2 02 35303 04 0000 150</t>
  </si>
  <si>
    <t>000 2 02 35469 04 0000 150</t>
  </si>
  <si>
    <r>
      <t xml:space="preserve"> - на 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</t>
    </r>
    <r>
      <rPr>
        <b/>
        <i/>
        <sz val="10"/>
        <rFont val="Arial Narrow"/>
        <family val="2"/>
      </rPr>
      <t xml:space="preserve">в муниципальных общеобразовательных организациях </t>
    </r>
    <r>
      <rPr>
        <i/>
        <sz val="10"/>
        <rFont val="Arial Narrow"/>
        <family val="2"/>
      </rPr>
      <t>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  </r>
  </si>
  <si>
    <r>
      <t xml:space="preserve"> - на финансовое обеспечение государственных гарантий реализации прав граждан на получение общедоступного и бесплатного дошкольного образования </t>
    </r>
    <r>
      <rPr>
        <b/>
        <i/>
        <sz val="10"/>
        <rFont val="Arial Narrow"/>
        <family val="2"/>
      </rPr>
      <t xml:space="preserve">в муниципальных дошкольных образовательных организациях </t>
    </r>
    <r>
      <rPr>
        <i/>
        <sz val="10"/>
        <rFont val="Arial Narrow"/>
        <family val="2"/>
      </rPr>
      <t>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  </r>
  </si>
  <si>
    <r>
      <t xml:space="preserve"> - на финансовое обеспечение получения гражданами дошкольного, начального общего, основного общего, среднего общего образования </t>
    </r>
    <r>
      <rPr>
        <b/>
        <i/>
        <sz val="10"/>
        <rFont val="Arial Narrow"/>
        <family val="2"/>
      </rPr>
      <t>в частных общеобразовательных организациях</t>
    </r>
    <r>
      <rPr>
        <i/>
        <sz val="10"/>
        <rFont val="Arial Narrow"/>
        <family val="2"/>
      </rPr>
      <t xml:space="preserve">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  </r>
  </si>
  <si>
    <t xml:space="preserve">Прочие дотации бюджетам городских округов </t>
  </si>
  <si>
    <t>000 2 02 19999 04 0000 150</t>
  </si>
  <si>
    <t>Инициативные платежи, зачисляемые в бюджеты городских округов</t>
  </si>
  <si>
    <t>000 1 17 15020 04 0000 150</t>
  </si>
  <si>
    <t>для поступлений инициативных платежей для реализации каждого инициативного проекта</t>
  </si>
  <si>
    <t xml:space="preserve"> - на софинансирование работ по капитальному ремонту и ремонту автомобильных дорог общего пользования местного значения</t>
  </si>
  <si>
    <t xml:space="preserve"> - на ремонт дворовых территорий</t>
  </si>
  <si>
    <t xml:space="preserve"> - на ремонт дворовых территорий в части софинансирования работ по ямочному ремонту асфальтового покрытия дворовых территорий, в том числе пешеходных дорожек, тротуаров, парковок, проездов, в т.ч. проездов на дворовые территории, в том числе внутриквартальных проездов, нуждающихся в ямочном ремонте асфальтового покрытия дворовых территорий</t>
  </si>
  <si>
    <t>Субсидии бюджетам городских округов на реализацию государственных программ субъектов Российской Федерации в области использования и охраны водных объектов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</si>
  <si>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</si>
  <si>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городских округов на обеспечение комплексного развития сельских территорий</t>
  </si>
  <si>
    <t xml:space="preserve"> - на мероприятия по улучшению жилищных условий граждан, проживающих на сельских территориях</t>
  </si>
  <si>
    <t xml:space="preserve">Субсидии бюджетам городских округов на софинансирование капитальных вложений в объекты муниципальной собственности </t>
  </si>
  <si>
    <t xml:space="preserve"> - на капитальные вложения в общеобразовательные организации в целях обеспечения односменного режима обучения</t>
  </si>
  <si>
    <t xml:space="preserve"> - на приобретение музыкальных инструментов для муниципальных организаций дополнительного образования Московской области, осуществляющих деятельность в сфере культуры</t>
  </si>
  <si>
    <t xml:space="preserve"> - на проведение капитального ремонта, технического переоснащения и благоустройство территорий объектов культуры, находящихся в собственности муниципальных образований Московской области</t>
  </si>
  <si>
    <t xml:space="preserve"> - на реализацию проектов граждан, сформированных в рамках практик инициативного бюджетирования</t>
  </si>
  <si>
    <t>000 2 02 25065 04 0000 150</t>
  </si>
  <si>
    <t>000 2 02 25304 04 0000 150</t>
  </si>
  <si>
    <t>000 2 02 25576 04 0000 150</t>
  </si>
  <si>
    <t>000 2 02 27112 04 0020 150</t>
  </si>
  <si>
    <t>000 2 02 27112 04 0021 150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</si>
  <si>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</si>
  <si>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000 2 02 25299 04 0000 150</t>
  </si>
  <si>
    <t xml:space="preserve"> - на проведение капитального ремонта (ремонта) зданий (помещений), находящихся в собственности муниципальных образований Московской области, в которых располагаются городские (районные) суды</t>
  </si>
  <si>
    <t xml:space="preserve"> - на реализацию мероприятий по обеспечению доступности приоритетных объектов и услуг в приоритетных социальных сферах жизнедеятельности инвалидов и других маломобильных групп населения (Министерство культуры МО)</t>
  </si>
  <si>
    <t xml:space="preserve"> - на проведение капитального ремонта объектов физической культуры и спорта, находящихся в собственности муниципальных образований Московской области</t>
  </si>
  <si>
    <t xml:space="preserve"> - на реализацию мероприятий по обеспечению доступности приоритетных объектов и услуг в приоритетных социальных сферах жизнедеятельности инвалидов и других маломобильных групп населения (Министерство физической культуры и спорта МО)</t>
  </si>
  <si>
    <t xml:space="preserve"> - на реализацию мероприятий по обеспечению доступности приоритетных объектов и услуг в приоритетных социальных сферах жизнедеятельности инвалидов и других маломобильных групп населения (Министерство образования МО)</t>
  </si>
  <si>
    <t xml:space="preserve"> - на проведение первоочередных мероприятий по восстановлению объектов социальной и инженерной инфраструктуры военных городков на территории Московской области, переданных из федеральной собственности (Дошкольное образование)</t>
  </si>
  <si>
    <t xml:space="preserve"> - на создание и обеспечение функционирования центров образования естественно-научной и технологической направленностей   в общеобразовательных организациях, расположенных в сельской местности и малых городах</t>
  </si>
  <si>
    <t xml:space="preserve"> -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</si>
  <si>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 xml:space="preserve"> - на обновление и техническое обслуживание (ремонт) средств (программного обеспечения и оборудования), приобретенных в рамках предоставленной субсидии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</si>
  <si>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 xml:space="preserve"> - на создание центров образования естественно-научной и технологической направленностей</t>
  </si>
  <si>
    <t>бюджет 2020 год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</si>
  <si>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</si>
  <si>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000 1 12 01070 01 0000 120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</si>
  <si>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</si>
  <si>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000 2 02 25208 04 0000 150</t>
  </si>
  <si>
    <t>Субсидии бюджетам городских округов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</si>
  <si>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 xml:space="preserve"> - на реализацию программ формирования современной городской среды в части достижения основного результата по благоустройству общественных территорий (создание новых и (или) благоустройство существующих парков культуры и отдыха)</t>
  </si>
  <si>
    <t xml:space="preserve"> - на создание и ремонт пешеходных коммуникаций</t>
  </si>
  <si>
    <t xml:space="preserve"> - на организацию питания обучающихся, получающих основное и среднее общее образование, и отдельных категорий обучающихся, получающих начальное общее образование, в муниципальных общеобразовательных организациях в Московской области</t>
  </si>
  <si>
    <t xml:space="preserve"> - на cофинансирование расходов на организацию деятельности многофунциональных центров предоставления государственных и муниципальных услуг </t>
  </si>
  <si>
    <t xml:space="preserve"> - на проведение первоочередных мероприятий по восстановлению объектов социальной и инженерной инфраструктуры военных городков на территории Московской области, переданных из федеральной собственности (Коммунальное хозяйство)</t>
  </si>
  <si>
    <t xml:space="preserve"> - на дооснащение материально-техническими средствами – приобретение программно-технических комплексов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 в многофункциональных центрах предоставления государственных и муниципальных услуг, а также их техническая поддержка</t>
  </si>
  <si>
    <t xml:space="preserve"> - на ремонт банных объектов в рамках программы «100 бань Подмосковья»</t>
  </si>
  <si>
    <t xml:space="preserve"> - на установку, монтаж и настройку ip-камер, приобретенных в рамках предоставленной субсидии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</si>
  <si>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 xml:space="preserve"> - на государственную поддержку отрасли культуры (в части поддержки лучших работников сельских учреждений культуры)</t>
  </si>
  <si>
    <t xml:space="preserve"> - на государственную поддержку отрасли культуры (в части поддержки лучших сельских учреждений культуры)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</si>
  <si>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</si>
  <si>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000 1 14 02042 04 0000 440</t>
  </si>
  <si>
    <t>расчетный НП (сведения МЭиФ МО)</t>
  </si>
  <si>
    <t>2024 год (проект)</t>
  </si>
  <si>
    <t>проект 2024г к проекту 2023г</t>
  </si>
  <si>
    <r>
      <t xml:space="preserve"> - на комплексное благоустройство территорий муниципальных образований Московской области </t>
    </r>
    <r>
      <rPr>
        <i/>
        <sz val="8"/>
        <rFont val="Arial"/>
        <family val="2"/>
      </rPr>
      <t>(было в 2019 году)</t>
    </r>
  </si>
  <si>
    <t>Прочие доходы от компенсации затрат бюджетов городских округов (СД)</t>
  </si>
  <si>
    <t>Прочие доходы от компенсации затрат бюджетов городских округов (КСП)</t>
  </si>
  <si>
    <t>Прочие доходы от компенсации затрат бюджетов городских округов (ФУ)</t>
  </si>
  <si>
    <t>000 1 08 03010 01 1050 110</t>
  </si>
  <si>
    <t>000 1 08 03010 01 1060 110</t>
  </si>
  <si>
    <t>000 1 08 03010 01 4000 110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</si>
  <si>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</si>
  <si>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 xml:space="preserve"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 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</si>
  <si>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(прочие поступления)</t>
  </si>
  <si>
    <t xml:space="preserve"> - Иные дотации</t>
  </si>
  <si>
    <t>Сведения о прогнозируемых объемах поступлений по видам доходов бюджета городского округа Ступино Московской области на 2023 год и на плановый период 2024-2025 годов в сравнении с ожидаемым исполнением за 2022 год и отчетом за 2021 год</t>
  </si>
  <si>
    <t>бюджет 2021 год</t>
  </si>
  <si>
    <t>исполнение 2021 года к факту 2020 года</t>
  </si>
  <si>
    <t>бюджет на 2022 год</t>
  </si>
  <si>
    <t xml:space="preserve">ожидаемое исполнение к утвержденному плану на 2022 год с учетом принятых изменений </t>
  </si>
  <si>
    <t>ожидаемое исполнение к факту 2021 года</t>
  </si>
  <si>
    <t>проект бюджета на 2023 год</t>
  </si>
  <si>
    <t xml:space="preserve">к утвержденному плану на 2022 год с учетом принятых изменений </t>
  </si>
  <si>
    <t>отклонение проекта бюджета на 2023 год</t>
  </si>
  <si>
    <t>к факту 2021 года</t>
  </si>
  <si>
    <t xml:space="preserve">к Решению СД № 629/65 с учетом принятых изменений </t>
  </si>
  <si>
    <t>2025 год (проект)</t>
  </si>
  <si>
    <t>к Решению СД № 496/51 с учетом принятых изменений (2024 год)</t>
  </si>
  <si>
    <t>проект 2025г к проекту 2024г</t>
  </si>
  <si>
    <r>
      <t xml:space="preserve">утвержденный бюджет от 16.12.2021 № 629/65 </t>
    </r>
    <r>
      <rPr>
        <b/>
        <sz val="7"/>
        <rFont val="Arial Narrow"/>
        <family val="2"/>
      </rPr>
      <t>(в ред. от 18.03.2022 № 658/69, от 30.09.2022 № 7/2)</t>
    </r>
  </si>
  <si>
    <t>000 1 11 09044 04 0003 120</t>
  </si>
  <si>
    <t>000 1 13 02994 04 0004 130</t>
  </si>
  <si>
    <t>000 1 13 02994 04 0005 130</t>
  </si>
  <si>
    <t>000 1 13 02994 04 0014 130</t>
  </si>
  <si>
    <t>Возврат дебиторской задолженности (администрация)</t>
  </si>
  <si>
    <t>Возврат дебиторской задолженности (МКУ ЦБУ)</t>
  </si>
  <si>
    <t>Поступления по плате за право заключения договора на организацию ярмарок на месте проведения ярмарок, включенном в Сводный перечень мест проведения ярмарок на территории Московской области</t>
  </si>
  <si>
    <t>000 1 11 09044 04 0019 120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</si>
  <si>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</si>
  <si>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000 1 14 06024 04 0000 430</t>
  </si>
  <si>
    <t>Налог, взимаемый в связи с применением специального налогового режима "Автоматизированная упрощенная система налогообложения"</t>
  </si>
  <si>
    <t>000 1 05 07000 01 0000 110</t>
  </si>
  <si>
    <t>000 2 03 04000 04 0000 150</t>
  </si>
  <si>
    <t>БЕЗВОЗМЕЗДНЫЕ ПОСТУПЛЕНИЯ от государственных (муниципальных) организаций в бюджеты городских округов</t>
  </si>
  <si>
    <t>налоговые доходы</t>
  </si>
  <si>
    <t>неналоговые доходы</t>
  </si>
  <si>
    <t>2024 год (проект)
расчетный НП (сведения МЭиФ МО)</t>
  </si>
  <si>
    <t>2025 год (проект)
расчетный НП (сведения МЭиФ МО)</t>
  </si>
  <si>
    <t>Оценка
ожидаемого исполнения</t>
  </si>
  <si>
    <t>000 1 13 01994 04 0001 130</t>
  </si>
  <si>
    <t>000 1 13 01994 04 0002 130</t>
  </si>
  <si>
    <t>000 1 13 01994 04 0003 130</t>
  </si>
  <si>
    <t xml:space="preserve">Доходы от платных услуг, оказываемых казенными учреждениями (МКУ) </t>
  </si>
  <si>
    <t>Плата за часть земельного участка, превышающего установленный администрацией городского округа Ступино Московской области размер родственного, почетного, воинского захоронения</t>
  </si>
  <si>
    <t>Плата за предоставление места для создания семейного (родового) захоронения</t>
  </si>
  <si>
    <t>000 1 13 02994 04 0008 130</t>
  </si>
  <si>
    <t>Прочие доходы от компенсации затрат бюджетов городских округов (прочие поступления) (администрация)</t>
  </si>
  <si>
    <t>Компенсация затрат (за счет возникшей экономии)</t>
  </si>
  <si>
    <t>000 1 13 02994 04 0015 130</t>
  </si>
  <si>
    <t>Прочие доходы от компенсации затрат бюджетов городских округов (оплата услуг по погребению)  (МКУ)</t>
  </si>
  <si>
    <t>утвержденный бюджет
(от 16.12.2021 № 629/65)</t>
  </si>
  <si>
    <t xml:space="preserve">ожидаемое исполнение к утвержденному плану на 2022 год </t>
  </si>
  <si>
    <t>000 1 01 02010 01 1000 110</t>
  </si>
  <si>
    <t>000 1 01 02020 01 1000 110</t>
  </si>
  <si>
    <t>000 1 01 02030 01 1000 110</t>
  </si>
  <si>
    <t>000 1 01 02040 01 1000 110</t>
  </si>
  <si>
    <t>000 1 01 02080 01 1000 110</t>
  </si>
  <si>
    <t>000 1 05 01011 01 1000 110</t>
  </si>
  <si>
    <t>000 1 05 01021 01 1000 110</t>
  </si>
  <si>
    <t>000 1 06 06032 04 1000 110</t>
  </si>
  <si>
    <t>000 1 06 06042 04 1000 110</t>
  </si>
  <si>
    <t>000 1 11 05024 04 0002 120</t>
  </si>
  <si>
    <t>из них:</t>
  </si>
  <si>
    <t>проект бюджета 
на плановый период</t>
  </si>
  <si>
    <t xml:space="preserve">к ожидаемому исполнению 
за 2022 год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</si>
</sst>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"/>
    <numFmt numFmtId="175" formatCode="#,##0.0"/>
    <numFmt numFmtId="176" formatCode="#,##0.0_ ;\-#,##0.0\ "/>
    <numFmt numFmtId="177" formatCode="&quot;&quot;###,##0.00"/>
    <numFmt numFmtId="178" formatCode="#,##0_р_."/>
    <numFmt numFmtId="179" formatCode="0.0000"/>
    <numFmt numFmtId="180" formatCode="0.000"/>
    <numFmt numFmtId="181" formatCode="#,##0.000"/>
    <numFmt numFmtId="182" formatCode="#,##0.0000"/>
    <numFmt numFmtId="183" formatCode="#,##0.00000"/>
    <numFmt numFmtId="184" formatCode="#,##0.000000"/>
    <numFmt numFmtId="185" formatCode="#,##0.0000000"/>
    <numFmt numFmtId="186" formatCode="#,##0.00000000"/>
  </numFmts>
  <fonts count="57">
    <font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sz val="10"/>
      <name val="Arial Narrow"/>
      <family val="2"/>
    </font>
    <font>
      <i/>
      <sz val="10"/>
      <name val="Arial Narrow"/>
      <family val="2"/>
    </font>
    <font>
      <b/>
      <sz val="11"/>
      <name val="Arial Narrow"/>
      <family val="2"/>
    </font>
    <font>
      <sz val="12"/>
      <name val="Times New Roman"/>
      <family val="1"/>
    </font>
    <font>
      <sz val="10"/>
      <name val="Arial"/>
      <family val="2"/>
    </font>
    <font>
      <b/>
      <i/>
      <sz val="10"/>
      <name val="Arial Narrow"/>
      <family val="2"/>
    </font>
    <font>
      <i/>
      <sz val="12"/>
      <name val="Arial"/>
      <family val="2"/>
    </font>
    <font>
      <b/>
      <sz val="7"/>
      <name val="Arial Narrow"/>
      <family val="2"/>
    </font>
    <font>
      <i/>
      <sz val="8"/>
      <name val="Arial"/>
      <family val="2"/>
    </font>
    <font>
      <u val="single"/>
      <sz val="12"/>
      <color indexed="12"/>
      <name val="Times New Roman"/>
      <family val="1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4"/>
      <name val="Arial Narrow"/>
      <family val="2"/>
    </font>
    <font>
      <b/>
      <sz val="10"/>
      <color indexed="12"/>
      <name val="Arial Narrow"/>
      <family val="2"/>
    </font>
    <font>
      <b/>
      <sz val="10"/>
      <color indexed="14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CC00CC"/>
      <name val="Arial Narrow"/>
      <family val="2"/>
    </font>
    <font>
      <b/>
      <sz val="10"/>
      <color rgb="FF0000FF"/>
      <name val="Arial Narrow"/>
      <family val="2"/>
    </font>
    <font>
      <b/>
      <sz val="10"/>
      <color rgb="FFCC00CC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0010261535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8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48" fillId="0" borderId="0">
      <alignment/>
      <protection/>
    </xf>
    <xf numFmtId="0" fontId="36" fillId="0" borderId="0">
      <alignment/>
      <protection/>
    </xf>
    <xf numFmtId="0" fontId="9" fillId="0" borderId="0">
      <alignment/>
      <protection/>
    </xf>
    <xf numFmtId="0" fontId="36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15" fillId="0" borderId="0" applyFill="0" applyProtection="0">
      <alignment/>
    </xf>
    <xf numFmtId="0" fontId="3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84">
    <xf numFmtId="0" fontId="0" fillId="0" borderId="0" xfId="0" applyAlignment="1">
      <alignment/>
    </xf>
    <xf numFmtId="0" fontId="4" fillId="0" borderId="0" xfId="78" applyFont="1" applyFill="1" applyAlignment="1">
      <alignment vertical="center"/>
      <protection/>
    </xf>
    <xf numFmtId="0" fontId="5" fillId="0" borderId="0" xfId="78" applyFont="1" applyFill="1" applyAlignment="1">
      <alignment vertical="center"/>
      <protection/>
    </xf>
    <xf numFmtId="1" fontId="6" fillId="0" borderId="10" xfId="78" applyNumberFormat="1" applyFont="1" applyFill="1" applyBorder="1" applyAlignment="1" applyProtection="1">
      <alignment horizontal="center" vertical="center" wrapText="1"/>
      <protection/>
    </xf>
    <xf numFmtId="1" fontId="4" fillId="0" borderId="10" xfId="78" applyNumberFormat="1" applyFont="1" applyFill="1" applyBorder="1" applyAlignment="1" applyProtection="1">
      <alignment horizontal="center" vertical="center" wrapText="1"/>
      <protection/>
    </xf>
    <xf numFmtId="0" fontId="4" fillId="0" borderId="10" xfId="78" applyNumberFormat="1" applyFont="1" applyFill="1" applyBorder="1" applyAlignment="1" applyProtection="1">
      <alignment horizontal="left" vertical="center" wrapText="1" indent="1"/>
      <protection/>
    </xf>
    <xf numFmtId="1" fontId="5" fillId="0" borderId="10" xfId="78" applyNumberFormat="1" applyFont="1" applyFill="1" applyBorder="1" applyAlignment="1" applyProtection="1">
      <alignment horizontal="center" vertical="center" wrapText="1"/>
      <protection/>
    </xf>
    <xf numFmtId="0" fontId="5" fillId="0" borderId="10" xfId="78" applyNumberFormat="1" applyFont="1" applyFill="1" applyBorder="1" applyAlignment="1" applyProtection="1">
      <alignment horizontal="left" vertical="center" wrapText="1" inden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5" fillId="0" borderId="10" xfId="0" applyNumberFormat="1" applyFont="1" applyFill="1" applyBorder="1" applyAlignment="1" applyProtection="1">
      <alignment horizontal="center" vertical="center" wrapText="1"/>
      <protection/>
    </xf>
    <xf numFmtId="1" fontId="4" fillId="0" borderId="11" xfId="78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 indent="1"/>
      <protection/>
    </xf>
    <xf numFmtId="0" fontId="4" fillId="0" borderId="10" xfId="78" applyNumberFormat="1" applyFont="1" applyFill="1" applyBorder="1" applyAlignment="1" applyProtection="1">
      <alignment horizontal="left" vertical="center" wrapText="1"/>
      <protection/>
    </xf>
    <xf numFmtId="0" fontId="6" fillId="0" borderId="10" xfId="78" applyNumberFormat="1" applyFont="1" applyFill="1" applyBorder="1" applyAlignment="1" applyProtection="1">
      <alignment horizontal="left" vertical="center" wrapText="1" indent="2"/>
      <protection/>
    </xf>
    <xf numFmtId="0" fontId="6" fillId="0" borderId="0" xfId="78" applyFont="1" applyFill="1" applyAlignment="1">
      <alignment vertical="center"/>
      <protection/>
    </xf>
    <xf numFmtId="175" fontId="6" fillId="0" borderId="10" xfId="86" applyNumberFormat="1" applyFont="1" applyFill="1" applyBorder="1" applyAlignment="1" applyProtection="1">
      <alignment horizontal="center" vertical="center"/>
      <protection/>
    </xf>
    <xf numFmtId="0" fontId="4" fillId="0" borderId="10" xfId="78" applyFont="1" applyFill="1" applyBorder="1" applyAlignment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 indent="1"/>
      <protection/>
    </xf>
    <xf numFmtId="1" fontId="4" fillId="0" borderId="10" xfId="78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78" applyNumberFormat="1" applyFont="1" applyFill="1" applyBorder="1" applyAlignment="1" applyProtection="1">
      <alignment horizontal="left" vertical="center" wrapText="1" indent="2"/>
      <protection/>
    </xf>
    <xf numFmtId="0" fontId="6" fillId="0" borderId="12" xfId="78" applyFont="1" applyFill="1" applyBorder="1" applyAlignment="1">
      <alignment horizontal="left" vertical="center" wrapText="1" indent="1"/>
      <protection/>
    </xf>
    <xf numFmtId="0" fontId="7" fillId="0" borderId="0" xfId="78" applyFont="1" applyFill="1" applyAlignment="1">
      <alignment horizontal="center" vertical="center" wrapText="1"/>
      <protection/>
    </xf>
    <xf numFmtId="0" fontId="4" fillId="0" borderId="0" xfId="78" applyFont="1" applyFill="1" applyAlignment="1">
      <alignment horizontal="center" vertical="center" wrapText="1"/>
      <protection/>
    </xf>
    <xf numFmtId="175" fontId="4" fillId="0" borderId="10" xfId="86" applyNumberFormat="1" applyFont="1" applyFill="1" applyBorder="1" applyAlignment="1" applyProtection="1">
      <alignment horizontal="center" vertical="center"/>
      <protection/>
    </xf>
    <xf numFmtId="175" fontId="4" fillId="0" borderId="10" xfId="86" applyNumberFormat="1" applyFont="1" applyFill="1" applyBorder="1" applyAlignment="1">
      <alignment horizontal="center" vertical="center"/>
    </xf>
    <xf numFmtId="0" fontId="5" fillId="0" borderId="12" xfId="78" applyFont="1" applyFill="1" applyBorder="1" applyAlignment="1">
      <alignment horizontal="left" vertical="center" wrapText="1" indent="1"/>
      <protection/>
    </xf>
    <xf numFmtId="175" fontId="5" fillId="0" borderId="10" xfId="86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 indent="1"/>
    </xf>
    <xf numFmtId="175" fontId="5" fillId="0" borderId="10" xfId="86" applyNumberFormat="1" applyFont="1" applyFill="1" applyBorder="1" applyAlignment="1" applyProtection="1">
      <alignment horizontal="center" vertical="center"/>
      <protection/>
    </xf>
    <xf numFmtId="0" fontId="4" fillId="0" borderId="10" xfId="78" applyNumberFormat="1" applyFont="1" applyFill="1" applyBorder="1" applyAlignment="1" applyProtection="1">
      <alignment horizontal="left" vertical="center" wrapText="1" indent="1"/>
      <protection locked="0"/>
    </xf>
    <xf numFmtId="175" fontId="4" fillId="0" borderId="11" xfId="86" applyNumberFormat="1" applyFont="1" applyFill="1" applyBorder="1" applyAlignment="1" applyProtection="1">
      <alignment horizontal="center" vertical="center"/>
      <protection/>
    </xf>
    <xf numFmtId="0" fontId="6" fillId="0" borderId="0" xfId="78" applyFont="1" applyFill="1" applyAlignment="1" applyProtection="1">
      <alignment vertical="center"/>
      <protection locked="0"/>
    </xf>
    <xf numFmtId="0" fontId="5" fillId="0" borderId="0" xfId="78" applyFont="1" applyFill="1" applyAlignment="1">
      <alignment vertical="center" wrapText="1"/>
      <protection/>
    </xf>
    <xf numFmtId="0" fontId="5" fillId="0" borderId="0" xfId="78" applyFont="1" applyFill="1" applyAlignment="1">
      <alignment horizontal="center" vertical="center" wrapText="1"/>
      <protection/>
    </xf>
    <xf numFmtId="175" fontId="4" fillId="0" borderId="10" xfId="78" applyNumberFormat="1" applyFont="1" applyFill="1" applyBorder="1" applyAlignment="1">
      <alignment horizontal="center" vertical="center" wrapText="1"/>
      <protection/>
    </xf>
    <xf numFmtId="175" fontId="5" fillId="0" borderId="10" xfId="78" applyNumberFormat="1" applyFont="1" applyFill="1" applyBorder="1" applyAlignment="1">
      <alignment horizontal="center" vertical="center" wrapText="1"/>
      <protection/>
    </xf>
    <xf numFmtId="175" fontId="6" fillId="0" borderId="10" xfId="78" applyNumberFormat="1" applyFont="1" applyFill="1" applyBorder="1" applyAlignment="1">
      <alignment horizontal="center" vertical="center" wrapText="1"/>
      <protection/>
    </xf>
    <xf numFmtId="3" fontId="4" fillId="0" borderId="10" xfId="0" applyNumberFormat="1" applyFont="1" applyFill="1" applyBorder="1" applyAlignment="1">
      <alignment horizontal="center" vertical="center" wrapText="1"/>
    </xf>
    <xf numFmtId="0" fontId="6" fillId="0" borderId="10" xfId="78" applyNumberFormat="1" applyFont="1" applyFill="1" applyBorder="1" applyAlignment="1" applyProtection="1">
      <alignment horizontal="left" vertical="center" wrapText="1" indent="3"/>
      <protection/>
    </xf>
    <xf numFmtId="175" fontId="4" fillId="0" borderId="10" xfId="78" applyNumberFormat="1" applyFont="1" applyFill="1" applyBorder="1" applyAlignment="1">
      <alignment horizontal="center" vertical="center"/>
      <protection/>
    </xf>
    <xf numFmtId="175" fontId="5" fillId="0" borderId="10" xfId="78" applyNumberFormat="1" applyFont="1" applyFill="1" applyBorder="1" applyAlignment="1">
      <alignment horizontal="center" vertical="center"/>
      <protection/>
    </xf>
    <xf numFmtId="175" fontId="6" fillId="0" borderId="10" xfId="78" applyNumberFormat="1" applyFont="1" applyFill="1" applyBorder="1" applyAlignment="1">
      <alignment horizontal="center" vertical="center"/>
      <protection/>
    </xf>
    <xf numFmtId="175" fontId="6" fillId="0" borderId="10" xfId="86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 indent="1"/>
    </xf>
    <xf numFmtId="49" fontId="5" fillId="0" borderId="10" xfId="54" applyNumberFormat="1" applyFont="1" applyFill="1" applyBorder="1" applyAlignment="1">
      <alignment horizontal="center" vertical="center" wrapText="1"/>
      <protection/>
    </xf>
    <xf numFmtId="0" fontId="5" fillId="0" borderId="10" xfId="54" applyFont="1" applyFill="1" applyBorder="1" applyAlignment="1">
      <alignment horizontal="left" vertical="center" wrapText="1" indent="1"/>
      <protection/>
    </xf>
    <xf numFmtId="49" fontId="6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6" fillId="0" borderId="10" xfId="54" applyNumberFormat="1" applyFont="1" applyFill="1" applyBorder="1" applyAlignment="1">
      <alignment horizontal="center" vertical="center" wrapText="1"/>
      <protection/>
    </xf>
    <xf numFmtId="175" fontId="5" fillId="0" borderId="0" xfId="78" applyNumberFormat="1" applyFont="1" applyFill="1" applyAlignment="1">
      <alignment vertical="center"/>
      <protection/>
    </xf>
    <xf numFmtId="175" fontId="6" fillId="0" borderId="10" xfId="86" applyNumberFormat="1" applyFont="1" applyFill="1" applyBorder="1" applyAlignment="1" applyProtection="1">
      <alignment horizontal="center" vertical="center" wrapText="1"/>
      <protection/>
    </xf>
    <xf numFmtId="175" fontId="5" fillId="0" borderId="10" xfId="86" applyNumberFormat="1" applyFont="1" applyFill="1" applyBorder="1" applyAlignment="1" applyProtection="1">
      <alignment horizontal="center" vertical="center" wrapText="1"/>
      <protection/>
    </xf>
    <xf numFmtId="175" fontId="4" fillId="0" borderId="10" xfId="86" applyNumberFormat="1" applyFont="1" applyFill="1" applyBorder="1" applyAlignment="1" applyProtection="1">
      <alignment horizontal="center" vertical="center"/>
      <protection locked="0"/>
    </xf>
    <xf numFmtId="181" fontId="6" fillId="0" borderId="10" xfId="86" applyNumberFormat="1" applyFont="1" applyFill="1" applyBorder="1" applyAlignment="1" applyProtection="1">
      <alignment horizontal="center" vertical="center"/>
      <protection/>
    </xf>
    <xf numFmtId="181" fontId="4" fillId="0" borderId="10" xfId="86" applyNumberFormat="1" applyFont="1" applyFill="1" applyBorder="1" applyAlignment="1" applyProtection="1">
      <alignment horizontal="center" vertical="center"/>
      <protection/>
    </xf>
    <xf numFmtId="175" fontId="4" fillId="0" borderId="10" xfId="0" applyNumberFormat="1" applyFont="1" applyFill="1" applyBorder="1" applyAlignment="1">
      <alignment horizontal="center" vertical="center" wrapText="1"/>
    </xf>
    <xf numFmtId="175" fontId="4" fillId="0" borderId="10" xfId="86" applyNumberFormat="1" applyFont="1" applyFill="1" applyBorder="1" applyAlignment="1" applyProtection="1">
      <alignment horizontal="center" vertical="center" wrapText="1"/>
      <protection/>
    </xf>
    <xf numFmtId="49" fontId="11" fillId="0" borderId="10" xfId="0" applyNumberFormat="1" applyFont="1" applyFill="1" applyBorder="1" applyAlignment="1">
      <alignment horizontal="center" vertical="center" wrapText="1"/>
    </xf>
    <xf numFmtId="175" fontId="7" fillId="0" borderId="0" xfId="78" applyNumberFormat="1" applyFont="1" applyFill="1" applyAlignment="1">
      <alignment horizontal="center" vertical="center" wrapText="1"/>
      <protection/>
    </xf>
    <xf numFmtId="175" fontId="10" fillId="0" borderId="10" xfId="86" applyNumberFormat="1" applyFont="1" applyFill="1" applyBorder="1" applyAlignment="1" applyProtection="1">
      <alignment horizontal="center" vertical="center"/>
      <protection/>
    </xf>
    <xf numFmtId="175" fontId="10" fillId="0" borderId="10" xfId="86" applyNumberFormat="1" applyFont="1" applyFill="1" applyBorder="1" applyAlignment="1" applyProtection="1">
      <alignment horizontal="center" vertical="center" wrapText="1"/>
      <protection/>
    </xf>
    <xf numFmtId="175" fontId="10" fillId="0" borderId="10" xfId="78" applyNumberFormat="1" applyFont="1" applyFill="1" applyBorder="1" applyAlignment="1">
      <alignment horizontal="center" vertical="center" wrapText="1"/>
      <protection/>
    </xf>
    <xf numFmtId="175" fontId="10" fillId="0" borderId="10" xfId="78" applyNumberFormat="1" applyFont="1" applyFill="1" applyBorder="1" applyAlignment="1">
      <alignment horizontal="center" vertical="center"/>
      <protection/>
    </xf>
    <xf numFmtId="0" fontId="10" fillId="0" borderId="0" xfId="78" applyFont="1" applyFill="1" applyAlignment="1">
      <alignment vertical="center"/>
      <protection/>
    </xf>
    <xf numFmtId="0" fontId="54" fillId="0" borderId="0" xfId="78" applyFont="1" applyFill="1" applyAlignment="1">
      <alignment horizontal="center" vertical="center"/>
      <protection/>
    </xf>
    <xf numFmtId="0" fontId="55" fillId="0" borderId="0" xfId="78" applyFont="1" applyFill="1" applyAlignment="1">
      <alignment horizontal="center" vertical="center"/>
      <protection/>
    </xf>
    <xf numFmtId="175" fontId="5" fillId="0" borderId="0" xfId="78" applyNumberFormat="1" applyFont="1" applyFill="1" applyAlignment="1">
      <alignment horizontal="center" vertical="center" wrapText="1"/>
      <protection/>
    </xf>
    <xf numFmtId="175" fontId="5" fillId="0" borderId="0" xfId="78" applyNumberFormat="1" applyFont="1" applyFill="1" applyAlignment="1">
      <alignment horizontal="center" vertical="center"/>
      <protection/>
    </xf>
    <xf numFmtId="0" fontId="4" fillId="0" borderId="10" xfId="78" applyFont="1" applyFill="1" applyBorder="1" applyAlignment="1">
      <alignment horizontal="left" vertical="center" wrapText="1"/>
      <protection/>
    </xf>
    <xf numFmtId="0" fontId="4" fillId="13" borderId="10" xfId="78" applyFont="1" applyFill="1" applyBorder="1" applyAlignment="1">
      <alignment horizontal="center" vertical="center" wrapText="1"/>
      <protection/>
    </xf>
    <xf numFmtId="175" fontId="56" fillId="0" borderId="10" xfId="0" applyNumberFormat="1" applyFont="1" applyFill="1" applyBorder="1" applyAlignment="1">
      <alignment horizontal="center" vertical="center" wrapText="1"/>
    </xf>
    <xf numFmtId="175" fontId="4" fillId="0" borderId="13" xfId="78" applyNumberFormat="1" applyFont="1" applyFill="1" applyBorder="1" applyAlignment="1">
      <alignment horizontal="center" vertical="center" wrapText="1"/>
      <protection/>
    </xf>
    <xf numFmtId="0" fontId="4" fillId="0" borderId="14" xfId="78" applyFont="1" applyFill="1" applyBorder="1" applyAlignment="1">
      <alignment horizontal="center" vertical="center" wrapText="1"/>
      <protection/>
    </xf>
    <xf numFmtId="0" fontId="4" fillId="0" borderId="12" xfId="78" applyFont="1" applyFill="1" applyBorder="1" applyAlignment="1">
      <alignment horizontal="center" vertical="center" wrapText="1"/>
      <protection/>
    </xf>
    <xf numFmtId="0" fontId="4" fillId="12" borderId="14" xfId="78" applyFont="1" applyFill="1" applyBorder="1" applyAlignment="1">
      <alignment horizontal="center" vertical="center" wrapText="1"/>
      <protection/>
    </xf>
    <xf numFmtId="0" fontId="4" fillId="12" borderId="15" xfId="78" applyFont="1" applyFill="1" applyBorder="1" applyAlignment="1">
      <alignment horizontal="center" vertical="center" wrapText="1"/>
      <protection/>
    </xf>
    <xf numFmtId="0" fontId="4" fillId="12" borderId="12" xfId="78" applyFont="1" applyFill="1" applyBorder="1" applyAlignment="1">
      <alignment horizontal="center" vertical="center" wrapText="1"/>
      <protection/>
    </xf>
    <xf numFmtId="0" fontId="4" fillId="32" borderId="10" xfId="78" applyFont="1" applyFill="1" applyBorder="1" applyAlignment="1">
      <alignment horizontal="center" vertical="center" wrapText="1"/>
      <protection/>
    </xf>
    <xf numFmtId="0" fontId="4" fillId="0" borderId="10" xfId="78" applyFont="1" applyFill="1" applyBorder="1" applyAlignment="1">
      <alignment horizontal="center" vertical="center" wrapText="1"/>
      <protection/>
    </xf>
    <xf numFmtId="0" fontId="7" fillId="0" borderId="0" xfId="78" applyFont="1" applyFill="1" applyAlignment="1">
      <alignment horizontal="center" vertical="center" wrapText="1"/>
      <protection/>
    </xf>
    <xf numFmtId="0" fontId="4" fillId="0" borderId="15" xfId="78" applyFont="1" applyFill="1" applyBorder="1" applyAlignment="1">
      <alignment horizontal="center" vertical="center" wrapText="1"/>
      <protection/>
    </xf>
    <xf numFmtId="175" fontId="4" fillId="0" borderId="14" xfId="0" applyNumberFormat="1" applyFont="1" applyFill="1" applyBorder="1" applyAlignment="1">
      <alignment horizontal="center" vertical="center" wrapText="1"/>
    </xf>
    <xf numFmtId="175" fontId="4" fillId="0" borderId="12" xfId="0" applyNumberFormat="1" applyFont="1" applyFill="1" applyBorder="1" applyAlignment="1">
      <alignment horizontal="center" vertical="center" wrapText="1"/>
    </xf>
    <xf numFmtId="175" fontId="4" fillId="0" borderId="10" xfId="0" applyNumberFormat="1" applyFont="1" applyFill="1" applyBorder="1" applyAlignment="1">
      <alignment horizontal="center" vertical="center" wrapText="1"/>
    </xf>
  </cellXfs>
  <cellStyles count="7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2 2 2" xfId="56"/>
    <cellStyle name="Обычный 2 2 3" xfId="57"/>
    <cellStyle name="Обычный 2 3" xfId="58"/>
    <cellStyle name="Обычный 2 3 2" xfId="59"/>
    <cellStyle name="Обычный 2 4" xfId="60"/>
    <cellStyle name="Обычный 3" xfId="61"/>
    <cellStyle name="Обычный 3 2" xfId="62"/>
    <cellStyle name="Обычный 3 2 2" xfId="63"/>
    <cellStyle name="Обычный 3 3" xfId="64"/>
    <cellStyle name="Обычный 3 5" xfId="65"/>
    <cellStyle name="Обычный 4" xfId="66"/>
    <cellStyle name="Обычный 4 2" xfId="67"/>
    <cellStyle name="Обычный 4 2 2" xfId="68"/>
    <cellStyle name="Обычный 4 3" xfId="69"/>
    <cellStyle name="Обычный 5" xfId="70"/>
    <cellStyle name="Обычный 5 2" xfId="71"/>
    <cellStyle name="Обычный 5 2 2" xfId="72"/>
    <cellStyle name="Обычный 5 3" xfId="73"/>
    <cellStyle name="Обычный 5 4" xfId="74"/>
    <cellStyle name="Обычный 575 2 3 6 5" xfId="75"/>
    <cellStyle name="Обычный 575 2 3 6 5 2" xfId="76"/>
    <cellStyle name="Обычный 6" xfId="77"/>
    <cellStyle name="Обычный_Прил 1_Доходы" xfId="78"/>
    <cellStyle name="Followed Hyperlink" xfId="79"/>
    <cellStyle name="Плохой" xfId="80"/>
    <cellStyle name="Пояснение" xfId="81"/>
    <cellStyle name="Примечание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Финансовый 2" xfId="88"/>
    <cellStyle name="Финансовый 3" xfId="89"/>
    <cellStyle name="Хороший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28"/>
  <sheetViews>
    <sheetView tabSelected="1" zoomScale="105" zoomScaleNormal="105" zoomScaleSheetLayoutView="105" zoomScalePageLayoutView="0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103" sqref="A103:IV110"/>
    </sheetView>
  </sheetViews>
  <sheetFormatPr defaultColWidth="9.00390625" defaultRowHeight="5.25" customHeight="1"/>
  <cols>
    <col min="1" max="1" width="22.875" style="32" customWidth="1"/>
    <col min="2" max="2" width="75.875" style="32" customWidth="1"/>
    <col min="3" max="4" width="11.125" style="32" hidden="1" customWidth="1"/>
    <col min="5" max="5" width="11.125" style="49" hidden="1" customWidth="1"/>
    <col min="6" max="6" width="10.375" style="49" customWidth="1"/>
    <col min="7" max="7" width="10.625" style="33" hidden="1" customWidth="1"/>
    <col min="8" max="8" width="7.75390625" style="33" hidden="1" customWidth="1"/>
    <col min="9" max="9" width="12.25390625" style="33" hidden="1" customWidth="1"/>
    <col min="10" max="10" width="12.375" style="33" customWidth="1"/>
    <col min="11" max="11" width="12.625" style="33" customWidth="1"/>
    <col min="12" max="12" width="11.125" style="33" hidden="1" customWidth="1"/>
    <col min="13" max="13" width="6.875" style="33" hidden="1" customWidth="1"/>
    <col min="14" max="14" width="11.625" style="33" customWidth="1"/>
    <col min="15" max="15" width="6.875" style="33" customWidth="1"/>
    <col min="16" max="16" width="11.625" style="33" customWidth="1"/>
    <col min="17" max="17" width="6.25390625" style="33" customWidth="1"/>
    <col min="18" max="18" width="9.75390625" style="33" hidden="1" customWidth="1"/>
    <col min="19" max="19" width="12.625" style="33" hidden="1" customWidth="1"/>
    <col min="20" max="20" width="12.75390625" style="49" customWidth="1"/>
    <col min="21" max="21" width="9.625" style="2" hidden="1" customWidth="1"/>
    <col min="22" max="22" width="6.625" style="2" hidden="1" customWidth="1"/>
    <col min="23" max="23" width="9.75390625" style="2" customWidth="1"/>
    <col min="24" max="24" width="6.625" style="2" customWidth="1"/>
    <col min="25" max="25" width="9.75390625" style="2" hidden="1" customWidth="1"/>
    <col min="26" max="26" width="6.625" style="2" hidden="1" customWidth="1"/>
    <col min="27" max="27" width="9.375" style="2" hidden="1" customWidth="1"/>
    <col min="28" max="28" width="9.375" style="64" hidden="1" customWidth="1"/>
    <col min="29" max="29" width="12.375" style="2" hidden="1" customWidth="1"/>
    <col min="30" max="30" width="12.125" style="2" hidden="1" customWidth="1"/>
    <col min="31" max="31" width="12.25390625" style="49" customWidth="1"/>
    <col min="32" max="32" width="12.625" style="49" hidden="1" customWidth="1"/>
    <col min="33" max="33" width="12.125" style="49" customWidth="1"/>
    <col min="34" max="34" width="9.125" style="2" hidden="1" customWidth="1"/>
    <col min="35" max="35" width="9.00390625" style="2" customWidth="1"/>
    <col min="36" max="36" width="6.00390625" style="2" customWidth="1"/>
    <col min="37" max="37" width="9.00390625" style="2" customWidth="1"/>
    <col min="38" max="38" width="6.00390625" style="2" customWidth="1"/>
    <col min="39" max="16384" width="9.125" style="2" customWidth="1"/>
  </cols>
  <sheetData>
    <row r="1" spans="1:38" ht="36" customHeight="1">
      <c r="A1" s="79" t="s">
        <v>326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</row>
    <row r="2" spans="1:33" ht="14.25" customHeight="1">
      <c r="A2" s="21"/>
      <c r="B2" s="21"/>
      <c r="C2" s="21"/>
      <c r="D2" s="21"/>
      <c r="T2" s="58"/>
      <c r="AE2" s="58"/>
      <c r="AF2" s="58"/>
      <c r="AG2" s="58"/>
    </row>
    <row r="3" spans="1:38" s="22" customFormat="1" ht="39.75" customHeight="1">
      <c r="A3" s="16"/>
      <c r="B3" s="16"/>
      <c r="C3" s="16" t="s">
        <v>175</v>
      </c>
      <c r="D3" s="16" t="s">
        <v>199</v>
      </c>
      <c r="E3" s="16" t="s">
        <v>294</v>
      </c>
      <c r="F3" s="69" t="s">
        <v>327</v>
      </c>
      <c r="G3" s="72"/>
      <c r="H3" s="73"/>
      <c r="I3" s="74" t="s">
        <v>329</v>
      </c>
      <c r="J3" s="75"/>
      <c r="K3" s="75"/>
      <c r="L3" s="75"/>
      <c r="M3" s="75"/>
      <c r="N3" s="75"/>
      <c r="O3" s="75"/>
      <c r="P3" s="75"/>
      <c r="Q3" s="76"/>
      <c r="R3" s="77" t="s">
        <v>332</v>
      </c>
      <c r="S3" s="77"/>
      <c r="T3" s="77"/>
      <c r="U3" s="78" t="s">
        <v>334</v>
      </c>
      <c r="V3" s="78"/>
      <c r="W3" s="78"/>
      <c r="X3" s="78"/>
      <c r="Y3" s="78"/>
      <c r="Z3" s="78"/>
      <c r="AA3" s="78"/>
      <c r="AB3" s="78"/>
      <c r="AC3" s="77" t="s">
        <v>384</v>
      </c>
      <c r="AD3" s="77"/>
      <c r="AE3" s="77"/>
      <c r="AF3" s="77"/>
      <c r="AG3" s="77"/>
      <c r="AH3" s="72" t="s">
        <v>192</v>
      </c>
      <c r="AI3" s="80"/>
      <c r="AJ3" s="80"/>
      <c r="AK3" s="80"/>
      <c r="AL3" s="73"/>
    </row>
    <row r="4" spans="1:38" s="22" customFormat="1" ht="80.25" customHeight="1">
      <c r="A4" s="16" t="s">
        <v>5</v>
      </c>
      <c r="B4" s="16" t="s">
        <v>56</v>
      </c>
      <c r="C4" s="16" t="s">
        <v>176</v>
      </c>
      <c r="D4" s="16" t="s">
        <v>176</v>
      </c>
      <c r="E4" s="16" t="s">
        <v>176</v>
      </c>
      <c r="F4" s="16" t="s">
        <v>176</v>
      </c>
      <c r="G4" s="81" t="s">
        <v>328</v>
      </c>
      <c r="H4" s="82"/>
      <c r="I4" s="16" t="s">
        <v>371</v>
      </c>
      <c r="J4" s="16" t="s">
        <v>340</v>
      </c>
      <c r="K4" s="34" t="s">
        <v>359</v>
      </c>
      <c r="L4" s="72" t="s">
        <v>372</v>
      </c>
      <c r="M4" s="73"/>
      <c r="N4" s="72" t="s">
        <v>330</v>
      </c>
      <c r="O4" s="73"/>
      <c r="P4" s="83" t="s">
        <v>331</v>
      </c>
      <c r="Q4" s="83"/>
      <c r="R4" s="55" t="s">
        <v>312</v>
      </c>
      <c r="S4" s="16" t="s">
        <v>340</v>
      </c>
      <c r="T4" s="34" t="s">
        <v>198</v>
      </c>
      <c r="U4" s="83" t="s">
        <v>333</v>
      </c>
      <c r="V4" s="83"/>
      <c r="W4" s="83" t="s">
        <v>385</v>
      </c>
      <c r="X4" s="83"/>
      <c r="Y4" s="83" t="s">
        <v>335</v>
      </c>
      <c r="Z4" s="83"/>
      <c r="AA4" s="55" t="s">
        <v>336</v>
      </c>
      <c r="AB4" s="70" t="s">
        <v>179</v>
      </c>
      <c r="AC4" s="16" t="s">
        <v>340</v>
      </c>
      <c r="AD4" s="55" t="s">
        <v>357</v>
      </c>
      <c r="AE4" s="71" t="s">
        <v>313</v>
      </c>
      <c r="AF4" s="55" t="s">
        <v>358</v>
      </c>
      <c r="AG4" s="71" t="s">
        <v>337</v>
      </c>
      <c r="AH4" s="55" t="s">
        <v>338</v>
      </c>
      <c r="AI4" s="83" t="s">
        <v>314</v>
      </c>
      <c r="AJ4" s="83"/>
      <c r="AK4" s="83" t="s">
        <v>339</v>
      </c>
      <c r="AL4" s="83"/>
    </row>
    <row r="5" spans="1:38" s="22" customFormat="1" ht="28.5" customHeight="1">
      <c r="A5" s="16"/>
      <c r="B5" s="16"/>
      <c r="C5" s="16" t="s">
        <v>131</v>
      </c>
      <c r="D5" s="16" t="s">
        <v>131</v>
      </c>
      <c r="E5" s="16" t="s">
        <v>131</v>
      </c>
      <c r="F5" s="16" t="s">
        <v>131</v>
      </c>
      <c r="G5" s="56" t="s">
        <v>129</v>
      </c>
      <c r="H5" s="34" t="s">
        <v>130</v>
      </c>
      <c r="I5" s="16" t="s">
        <v>131</v>
      </c>
      <c r="J5" s="16" t="s">
        <v>131</v>
      </c>
      <c r="K5" s="34" t="s">
        <v>131</v>
      </c>
      <c r="L5" s="56" t="s">
        <v>129</v>
      </c>
      <c r="M5" s="16" t="s">
        <v>130</v>
      </c>
      <c r="N5" s="56" t="s">
        <v>129</v>
      </c>
      <c r="O5" s="16" t="s">
        <v>130</v>
      </c>
      <c r="P5" s="56" t="s">
        <v>129</v>
      </c>
      <c r="Q5" s="34" t="s">
        <v>130</v>
      </c>
      <c r="R5" s="16" t="s">
        <v>131</v>
      </c>
      <c r="S5" s="16" t="s">
        <v>131</v>
      </c>
      <c r="T5" s="34" t="s">
        <v>131</v>
      </c>
      <c r="U5" s="37" t="s">
        <v>129</v>
      </c>
      <c r="V5" s="55" t="s">
        <v>130</v>
      </c>
      <c r="W5" s="37" t="s">
        <v>129</v>
      </c>
      <c r="X5" s="55" t="s">
        <v>130</v>
      </c>
      <c r="Y5" s="37" t="s">
        <v>129</v>
      </c>
      <c r="Z5" s="55" t="s">
        <v>130</v>
      </c>
      <c r="AA5" s="55" t="s">
        <v>130</v>
      </c>
      <c r="AB5" s="37" t="s">
        <v>129</v>
      </c>
      <c r="AC5" s="16" t="s">
        <v>131</v>
      </c>
      <c r="AD5" s="34" t="s">
        <v>131</v>
      </c>
      <c r="AE5" s="34" t="s">
        <v>131</v>
      </c>
      <c r="AF5" s="34" t="s">
        <v>131</v>
      </c>
      <c r="AG5" s="34" t="s">
        <v>131</v>
      </c>
      <c r="AH5" s="55" t="s">
        <v>130</v>
      </c>
      <c r="AI5" s="37" t="s">
        <v>129</v>
      </c>
      <c r="AJ5" s="55" t="s">
        <v>130</v>
      </c>
      <c r="AK5" s="37" t="s">
        <v>129</v>
      </c>
      <c r="AL5" s="55" t="s">
        <v>130</v>
      </c>
    </row>
    <row r="6" spans="1:38" s="1" customFormat="1" ht="23.25" customHeight="1">
      <c r="A6" s="4" t="s">
        <v>6</v>
      </c>
      <c r="B6" s="12" t="s">
        <v>7</v>
      </c>
      <c r="C6" s="23">
        <f>C7+C14+C20+C31+C36+C43+C44+C60+C67+C93+C101+C102</f>
        <v>3215768.2976429993</v>
      </c>
      <c r="D6" s="23">
        <f>D7+D14+D20+D31+D36+D43+D44+D60+D67+D93+D101+D102</f>
        <v>3063175.6182399993</v>
      </c>
      <c r="E6" s="23">
        <f>E7+E14+E20+E31+E36+E43+E44+E60+E67+E93+E101+E102</f>
        <v>3176000.820583</v>
      </c>
      <c r="F6" s="23">
        <f>F7+F14+F20+F31+F36+F43+F44+F60+F67+F93+F101+F102</f>
        <v>3772312.2096299995</v>
      </c>
      <c r="G6" s="23">
        <f>F6-E6</f>
        <v>596311.3890469996</v>
      </c>
      <c r="H6" s="23">
        <f>F6/E6*100</f>
        <v>118.77554266303805</v>
      </c>
      <c r="I6" s="23">
        <f>I7+I14+I20+I31+I36+I43+I44+I60+I67+I93+I101+I102</f>
        <v>4076096.4</v>
      </c>
      <c r="J6" s="23">
        <f>J7+J14+J20+J31+J36+J43+J44+J60+J67+J93+J101+J102</f>
        <v>4293865.33002</v>
      </c>
      <c r="K6" s="23">
        <f>K7+K14+K20+K31+K36+K43+K44+K60+K67+K93+K101+K102</f>
        <v>4339105.4879600005</v>
      </c>
      <c r="L6" s="56">
        <f>K6-I6</f>
        <v>263009.0879600006</v>
      </c>
      <c r="M6" s="34">
        <f>K6/I6*100</f>
        <v>106.45247467552534</v>
      </c>
      <c r="N6" s="56">
        <f>K6-J6</f>
        <v>45240.157940000296</v>
      </c>
      <c r="O6" s="34">
        <f>K6/J6*100</f>
        <v>101.05359983285244</v>
      </c>
      <c r="P6" s="56">
        <f>K6-F6</f>
        <v>566793.278330001</v>
      </c>
      <c r="Q6" s="34">
        <f>K6/F6*100</f>
        <v>115.0250893041961</v>
      </c>
      <c r="R6" s="23">
        <f>R7+R14+R20+R31+R36+R43+R44+R60+R67+R93+R101+R102</f>
        <v>4872182.6</v>
      </c>
      <c r="S6" s="23">
        <f>S7+S14+S20+S31+S36+S43+S44+S60+S67+S93+S101+S102</f>
        <v>4056928.7</v>
      </c>
      <c r="T6" s="23">
        <f>T7+T14+T20+T31+T36+T43+T44+T60+T67+T93+T101+T102</f>
        <v>5461112.3450299995</v>
      </c>
      <c r="U6" s="39">
        <f>T6-J6</f>
        <v>1167247.0150099993</v>
      </c>
      <c r="V6" s="39">
        <f>T6/J6*100</f>
        <v>127.18406203495354</v>
      </c>
      <c r="W6" s="39">
        <f>T6-K6</f>
        <v>1122006.857069999</v>
      </c>
      <c r="X6" s="39">
        <f>T6/K6*100</f>
        <v>125.85802212422132</v>
      </c>
      <c r="Y6" s="39">
        <f>T6-F6</f>
        <v>1688800.1354</v>
      </c>
      <c r="Z6" s="39">
        <f>T6/F6*100</f>
        <v>144.76830234488048</v>
      </c>
      <c r="AA6" s="39">
        <f aca="true" t="shared" si="0" ref="AA6:AA69">T6/S6*100</f>
        <v>134.61198726588415</v>
      </c>
      <c r="AB6" s="39">
        <f aca="true" t="shared" si="1" ref="AB6:AB28">T6-R6</f>
        <v>588929.7450299999</v>
      </c>
      <c r="AC6" s="23">
        <f>AC7+AC14+AC20+AC31+AC36+AC43+AC44+AC60+AC67+AC93+AC101+AC102</f>
        <v>4030378.9999999995</v>
      </c>
      <c r="AD6" s="23">
        <f>AD7+AD14+AD20+AD31+AD36+AD43+AD44+AD60+AD67+AD93+AD101+AD102</f>
        <v>4305646.840644954</v>
      </c>
      <c r="AE6" s="23">
        <f>AE7+AE14+AE20+AE31+AE36+AE43+AE44+AE60+AE67+AE93+AE101+AE102</f>
        <v>4871308.375630001</v>
      </c>
      <c r="AF6" s="23">
        <f>AF7+AF14+AF20+AF31+AF36+AF43+AF44+AF60+AF67+AF93+AF101+AF102</f>
        <v>4441261.291764103</v>
      </c>
      <c r="AG6" s="23">
        <f>AG7+AG14+AG20+AG31+AG36+AG43+AG44+AG60+AG67+AG93+AG101+AG102</f>
        <v>4871322.77563</v>
      </c>
      <c r="AH6" s="39">
        <f>AE6/AC6*100</f>
        <v>120.86477166613862</v>
      </c>
      <c r="AI6" s="23">
        <f aca="true" t="shared" si="2" ref="AI6:AI69">AE6-T6</f>
        <v>-589803.9693999989</v>
      </c>
      <c r="AJ6" s="39">
        <f aca="true" t="shared" si="3" ref="AJ6:AJ12">AE6/T6*100</f>
        <v>89.19992975539567</v>
      </c>
      <c r="AK6" s="23">
        <f aca="true" t="shared" si="4" ref="AK6:AK69">AG6-AE6</f>
        <v>14.399999999441206</v>
      </c>
      <c r="AL6" s="39">
        <f aca="true" t="shared" si="5" ref="AL6:AL69">AG6/AE6*100</f>
        <v>100.00029560846674</v>
      </c>
    </row>
    <row r="7" spans="1:38" s="1" customFormat="1" ht="21.75" customHeight="1">
      <c r="A7" s="4" t="s">
        <v>8</v>
      </c>
      <c r="B7" s="5" t="s">
        <v>9</v>
      </c>
      <c r="C7" s="23">
        <f>C8</f>
        <v>1703016.11338</v>
      </c>
      <c r="D7" s="23">
        <f>D8</f>
        <v>1855981.2895900002</v>
      </c>
      <c r="E7" s="23">
        <f>E8</f>
        <v>1905689.0833000003</v>
      </c>
      <c r="F7" s="23">
        <f>F8</f>
        <v>2271437.5735299997</v>
      </c>
      <c r="G7" s="23">
        <f aca="true" t="shared" si="6" ref="G7:G73">F7-E7</f>
        <v>365748.4902299994</v>
      </c>
      <c r="H7" s="23">
        <f aca="true" t="shared" si="7" ref="H7:H73">F7/E7*100</f>
        <v>119.19245345083513</v>
      </c>
      <c r="I7" s="23">
        <f>I8</f>
        <v>2635000</v>
      </c>
      <c r="J7" s="23">
        <f>J8</f>
        <v>2812666</v>
      </c>
      <c r="K7" s="23">
        <f>K8</f>
        <v>2812666</v>
      </c>
      <c r="L7" s="56">
        <f aca="true" t="shared" si="8" ref="L7:L70">K7-I7</f>
        <v>177666</v>
      </c>
      <c r="M7" s="34">
        <f aca="true" t="shared" si="9" ref="M7:M70">K7/I7*100</f>
        <v>106.74254269449715</v>
      </c>
      <c r="N7" s="56">
        <f aca="true" t="shared" si="10" ref="N7:N77">K7-J7</f>
        <v>0</v>
      </c>
      <c r="O7" s="34">
        <f aca="true" t="shared" si="11" ref="O7:O77">K7/J7*100</f>
        <v>100</v>
      </c>
      <c r="P7" s="56">
        <f aca="true" t="shared" si="12" ref="P7:P73">K7-F7</f>
        <v>541228.4264700003</v>
      </c>
      <c r="Q7" s="34">
        <f aca="true" t="shared" si="13" ref="Q7:Q73">K7/F7*100</f>
        <v>123.82757214097182</v>
      </c>
      <c r="R7" s="23">
        <f>R8</f>
        <v>3471637.0000000005</v>
      </c>
      <c r="S7" s="23">
        <f>S8</f>
        <v>2553200</v>
      </c>
      <c r="T7" s="23">
        <f>T8</f>
        <v>3713184.5</v>
      </c>
      <c r="U7" s="39">
        <f aca="true" t="shared" si="14" ref="U7:U71">T7-J7</f>
        <v>900518.5</v>
      </c>
      <c r="V7" s="39">
        <f aca="true" t="shared" si="15" ref="V7:V71">T7/J7*100</f>
        <v>132.01654586787055</v>
      </c>
      <c r="W7" s="39">
        <f aca="true" t="shared" si="16" ref="W7:W71">T7-K7</f>
        <v>900518.5</v>
      </c>
      <c r="X7" s="39">
        <f aca="true" t="shared" si="17" ref="X7:X71">T7/K7*100</f>
        <v>132.01654586787055</v>
      </c>
      <c r="Y7" s="39">
        <f aca="true" t="shared" si="18" ref="Y7:Y71">T7-F7</f>
        <v>1441746.9264700003</v>
      </c>
      <c r="Z7" s="39">
        <f aca="true" t="shared" si="19" ref="Z7:Z71">T7/F7*100</f>
        <v>163.47288357255655</v>
      </c>
      <c r="AA7" s="39">
        <f t="shared" si="0"/>
        <v>145.43257480808398</v>
      </c>
      <c r="AB7" s="39">
        <f t="shared" si="1"/>
        <v>241547.49999999953</v>
      </c>
      <c r="AC7" s="23">
        <f>AC8</f>
        <v>2498731.4</v>
      </c>
      <c r="AD7" s="23">
        <f>AD8</f>
        <v>2817911.240644954</v>
      </c>
      <c r="AE7" s="23">
        <f>AE8</f>
        <v>3241698.7</v>
      </c>
      <c r="AF7" s="23">
        <f>AF8</f>
        <v>2857327.6917641037</v>
      </c>
      <c r="AG7" s="23">
        <f>AG8</f>
        <v>3229711</v>
      </c>
      <c r="AH7" s="39">
        <f aca="true" t="shared" si="20" ref="AH7:AH12">AE7/AC7*100</f>
        <v>129.7337801093787</v>
      </c>
      <c r="AI7" s="23">
        <f t="shared" si="2"/>
        <v>-471485.7999999998</v>
      </c>
      <c r="AJ7" s="39">
        <f t="shared" si="3"/>
        <v>87.30238694037423</v>
      </c>
      <c r="AK7" s="23">
        <f t="shared" si="4"/>
        <v>-11987.700000000186</v>
      </c>
      <c r="AL7" s="39">
        <f t="shared" si="5"/>
        <v>99.63020314010058</v>
      </c>
    </row>
    <row r="8" spans="1:38" ht="21" customHeight="1">
      <c r="A8" s="6" t="s">
        <v>10</v>
      </c>
      <c r="B8" s="7" t="s">
        <v>11</v>
      </c>
      <c r="C8" s="28">
        <f>SUM(C9:C12)</f>
        <v>1703016.11338</v>
      </c>
      <c r="D8" s="28">
        <f>SUM(D9:D12)+0.02527</f>
        <v>1855981.2895900002</v>
      </c>
      <c r="E8" s="28">
        <f>SUM(E9:E12)</f>
        <v>1905689.0833000003</v>
      </c>
      <c r="F8" s="28">
        <f>SUM(F9:F13)</f>
        <v>2271437.5735299997</v>
      </c>
      <c r="G8" s="28">
        <f t="shared" si="6"/>
        <v>365748.4902299994</v>
      </c>
      <c r="H8" s="28">
        <f t="shared" si="7"/>
        <v>119.19245345083513</v>
      </c>
      <c r="I8" s="28">
        <f>SUM(I9:I13)</f>
        <v>2635000</v>
      </c>
      <c r="J8" s="28">
        <f>SUM(J9:J13)</f>
        <v>2812666</v>
      </c>
      <c r="K8" s="28">
        <f>SUM(K9:K13)</f>
        <v>2812666</v>
      </c>
      <c r="L8" s="51">
        <f t="shared" si="8"/>
        <v>177666</v>
      </c>
      <c r="M8" s="35">
        <f t="shared" si="9"/>
        <v>106.74254269449715</v>
      </c>
      <c r="N8" s="51">
        <f t="shared" si="10"/>
        <v>0</v>
      </c>
      <c r="O8" s="35">
        <f t="shared" si="11"/>
        <v>100</v>
      </c>
      <c r="P8" s="51">
        <f t="shared" si="12"/>
        <v>541228.4264700003</v>
      </c>
      <c r="Q8" s="35">
        <f t="shared" si="13"/>
        <v>123.82757214097182</v>
      </c>
      <c r="R8" s="28">
        <f>SUM(R9:R13)</f>
        <v>3471637.0000000005</v>
      </c>
      <c r="S8" s="28">
        <f>SUM(S9:S13)</f>
        <v>2553200</v>
      </c>
      <c r="T8" s="28">
        <f>SUM(T9:T13)</f>
        <v>3713184.5</v>
      </c>
      <c r="U8" s="40">
        <f t="shared" si="14"/>
        <v>900518.5</v>
      </c>
      <c r="V8" s="40">
        <f t="shared" si="15"/>
        <v>132.01654586787055</v>
      </c>
      <c r="W8" s="40">
        <f t="shared" si="16"/>
        <v>900518.5</v>
      </c>
      <c r="X8" s="40">
        <f t="shared" si="17"/>
        <v>132.01654586787055</v>
      </c>
      <c r="Y8" s="40">
        <f t="shared" si="18"/>
        <v>1441746.9264700003</v>
      </c>
      <c r="Z8" s="40">
        <f t="shared" si="19"/>
        <v>163.47288357255655</v>
      </c>
      <c r="AA8" s="40">
        <f t="shared" si="0"/>
        <v>145.43257480808398</v>
      </c>
      <c r="AB8" s="40">
        <f t="shared" si="1"/>
        <v>241547.49999999953</v>
      </c>
      <c r="AC8" s="28">
        <f>SUM(AC9:AC13)</f>
        <v>2498731.4</v>
      </c>
      <c r="AD8" s="28">
        <f>SUM(AD9:AD13)</f>
        <v>2817911.240644954</v>
      </c>
      <c r="AE8" s="28">
        <f>SUM(AE9:AE13)</f>
        <v>3241698.7</v>
      </c>
      <c r="AF8" s="28">
        <f>SUM(AF9:AF13)</f>
        <v>2857327.6917641037</v>
      </c>
      <c r="AG8" s="28">
        <f>SUM(AG9:AG13)</f>
        <v>3229711</v>
      </c>
      <c r="AH8" s="40">
        <f t="shared" si="20"/>
        <v>129.7337801093787</v>
      </c>
      <c r="AI8" s="28">
        <f t="shared" si="2"/>
        <v>-471485.7999999998</v>
      </c>
      <c r="AJ8" s="40">
        <f t="shared" si="3"/>
        <v>87.30238694037423</v>
      </c>
      <c r="AK8" s="28">
        <f t="shared" si="4"/>
        <v>-11987.700000000186</v>
      </c>
      <c r="AL8" s="40">
        <f t="shared" si="5"/>
        <v>99.63020314010058</v>
      </c>
    </row>
    <row r="9" spans="1:38" s="14" customFormat="1" ht="45.75" customHeight="1" hidden="1">
      <c r="A9" s="3" t="s">
        <v>373</v>
      </c>
      <c r="B9" s="13" t="s">
        <v>206</v>
      </c>
      <c r="C9" s="15">
        <v>1659254.70756</v>
      </c>
      <c r="D9" s="15">
        <v>1811160.11602</v>
      </c>
      <c r="E9" s="15">
        <v>1865018.08217</v>
      </c>
      <c r="F9" s="15">
        <v>2023563.25023</v>
      </c>
      <c r="G9" s="15">
        <f t="shared" si="6"/>
        <v>158545.16805999982</v>
      </c>
      <c r="H9" s="15">
        <f t="shared" si="7"/>
        <v>108.50099897559858</v>
      </c>
      <c r="I9" s="15">
        <v>2428000</v>
      </c>
      <c r="J9" s="15">
        <v>2477466</v>
      </c>
      <c r="K9" s="15">
        <v>2469966</v>
      </c>
      <c r="L9" s="50">
        <f t="shared" si="8"/>
        <v>41966</v>
      </c>
      <c r="M9" s="36">
        <f t="shared" si="9"/>
        <v>101.72841845140033</v>
      </c>
      <c r="N9" s="50">
        <f t="shared" si="10"/>
        <v>-7500</v>
      </c>
      <c r="O9" s="36">
        <f t="shared" si="11"/>
        <v>99.69727132481334</v>
      </c>
      <c r="P9" s="50">
        <f t="shared" si="12"/>
        <v>446402.7497700001</v>
      </c>
      <c r="Q9" s="36">
        <f t="shared" si="13"/>
        <v>122.06023210390195</v>
      </c>
      <c r="R9" s="15">
        <v>2993451.2</v>
      </c>
      <c r="S9" s="15">
        <v>2367000</v>
      </c>
      <c r="T9" s="15">
        <f>2992294+241590.5</f>
        <v>3233884.5</v>
      </c>
      <c r="U9" s="41">
        <f t="shared" si="14"/>
        <v>756418.5</v>
      </c>
      <c r="V9" s="41">
        <f t="shared" si="15"/>
        <v>130.531942718891</v>
      </c>
      <c r="W9" s="41">
        <f t="shared" si="16"/>
        <v>763918.5</v>
      </c>
      <c r="X9" s="41">
        <f t="shared" si="17"/>
        <v>130.92830022761447</v>
      </c>
      <c r="Y9" s="41">
        <f t="shared" si="18"/>
        <v>1210321.24977</v>
      </c>
      <c r="Z9" s="41">
        <f t="shared" si="19"/>
        <v>159.8113871475198</v>
      </c>
      <c r="AA9" s="41">
        <f t="shared" si="0"/>
        <v>136.62376425855513</v>
      </c>
      <c r="AB9" s="41">
        <f t="shared" si="1"/>
        <v>240433.2999999998</v>
      </c>
      <c r="AC9" s="15">
        <v>2223331.4</v>
      </c>
      <c r="AD9" s="15">
        <v>2435370.2</v>
      </c>
      <c r="AE9" s="15">
        <f>2630978.5+227450.2</f>
        <v>2858428.7</v>
      </c>
      <c r="AF9" s="15">
        <v>2470640.7</v>
      </c>
      <c r="AG9" s="15">
        <f>2669080.3+173090</f>
        <v>2842170.3</v>
      </c>
      <c r="AH9" s="41">
        <f t="shared" si="20"/>
        <v>128.5651207912595</v>
      </c>
      <c r="AI9" s="15">
        <f t="shared" si="2"/>
        <v>-375455.7999999998</v>
      </c>
      <c r="AJ9" s="41">
        <f t="shared" si="3"/>
        <v>88.38994404407455</v>
      </c>
      <c r="AK9" s="15">
        <f t="shared" si="4"/>
        <v>-16258.400000000373</v>
      </c>
      <c r="AL9" s="41">
        <f t="shared" si="5"/>
        <v>99.43121198020435</v>
      </c>
    </row>
    <row r="10" spans="1:38" s="14" customFormat="1" ht="66" customHeight="1" hidden="1">
      <c r="A10" s="3" t="s">
        <v>374</v>
      </c>
      <c r="B10" s="13" t="s">
        <v>207</v>
      </c>
      <c r="C10" s="15">
        <v>7196.61236</v>
      </c>
      <c r="D10" s="15">
        <v>7222.23437</v>
      </c>
      <c r="E10" s="15">
        <v>6692.11474</v>
      </c>
      <c r="F10" s="15">
        <v>7525.80832</v>
      </c>
      <c r="G10" s="15">
        <f t="shared" si="6"/>
        <v>833.6935800000001</v>
      </c>
      <c r="H10" s="15">
        <f t="shared" si="7"/>
        <v>112.45784946000492</v>
      </c>
      <c r="I10" s="15">
        <v>7000</v>
      </c>
      <c r="J10" s="15">
        <v>6000</v>
      </c>
      <c r="K10" s="15">
        <v>7300</v>
      </c>
      <c r="L10" s="50">
        <f t="shared" si="8"/>
        <v>300</v>
      </c>
      <c r="M10" s="36">
        <f t="shared" si="9"/>
        <v>104.28571428571429</v>
      </c>
      <c r="N10" s="50">
        <f t="shared" si="10"/>
        <v>1300</v>
      </c>
      <c r="O10" s="36">
        <f t="shared" si="11"/>
        <v>121.66666666666666</v>
      </c>
      <c r="P10" s="50">
        <f t="shared" si="12"/>
        <v>-225.8083200000001</v>
      </c>
      <c r="Q10" s="36">
        <f t="shared" si="13"/>
        <v>96.99954728583893</v>
      </c>
      <c r="R10" s="15">
        <v>6615.5</v>
      </c>
      <c r="S10" s="15">
        <v>6300</v>
      </c>
      <c r="T10" s="15">
        <v>8700</v>
      </c>
      <c r="U10" s="41">
        <f t="shared" si="14"/>
        <v>2700</v>
      </c>
      <c r="V10" s="41">
        <f t="shared" si="15"/>
        <v>145</v>
      </c>
      <c r="W10" s="41">
        <f t="shared" si="16"/>
        <v>1400</v>
      </c>
      <c r="X10" s="41">
        <f t="shared" si="17"/>
        <v>119.17808219178083</v>
      </c>
      <c r="Y10" s="41">
        <f t="shared" si="18"/>
        <v>1174.19168</v>
      </c>
      <c r="Z10" s="41">
        <f t="shared" si="19"/>
        <v>115.60220018997242</v>
      </c>
      <c r="AA10" s="41">
        <f t="shared" si="0"/>
        <v>138.0952380952381</v>
      </c>
      <c r="AB10" s="41">
        <f t="shared" si="1"/>
        <v>2084.5</v>
      </c>
      <c r="AC10" s="15">
        <v>5200</v>
      </c>
      <c r="AD10" s="15">
        <v>5380</v>
      </c>
      <c r="AE10" s="15">
        <v>7025</v>
      </c>
      <c r="AF10" s="15">
        <v>5457</v>
      </c>
      <c r="AG10" s="15">
        <v>7126.7</v>
      </c>
      <c r="AH10" s="41">
        <f t="shared" si="20"/>
        <v>135.09615384615387</v>
      </c>
      <c r="AI10" s="15">
        <f t="shared" si="2"/>
        <v>-1675</v>
      </c>
      <c r="AJ10" s="41">
        <f t="shared" si="3"/>
        <v>80.74712643678161</v>
      </c>
      <c r="AK10" s="15">
        <f t="shared" si="4"/>
        <v>101.69999999999982</v>
      </c>
      <c r="AL10" s="41">
        <f t="shared" si="5"/>
        <v>101.44768683274022</v>
      </c>
    </row>
    <row r="11" spans="1:38" s="14" customFormat="1" ht="31.5" customHeight="1" hidden="1">
      <c r="A11" s="3" t="s">
        <v>375</v>
      </c>
      <c r="B11" s="13" t="s">
        <v>55</v>
      </c>
      <c r="C11" s="15">
        <v>16415.21289</v>
      </c>
      <c r="D11" s="15">
        <v>15353.3956</v>
      </c>
      <c r="E11" s="15">
        <v>12040.60165</v>
      </c>
      <c r="F11" s="15">
        <v>20725.52085</v>
      </c>
      <c r="G11" s="15">
        <f t="shared" si="6"/>
        <v>8684.9192</v>
      </c>
      <c r="H11" s="15">
        <f t="shared" si="7"/>
        <v>172.13027598168236</v>
      </c>
      <c r="I11" s="15">
        <v>20000</v>
      </c>
      <c r="J11" s="15">
        <v>26000</v>
      </c>
      <c r="K11" s="15">
        <v>28000</v>
      </c>
      <c r="L11" s="50">
        <f t="shared" si="8"/>
        <v>8000</v>
      </c>
      <c r="M11" s="36">
        <f t="shared" si="9"/>
        <v>140</v>
      </c>
      <c r="N11" s="50">
        <f t="shared" si="10"/>
        <v>2000</v>
      </c>
      <c r="O11" s="36">
        <f t="shared" si="11"/>
        <v>107.6923076923077</v>
      </c>
      <c r="P11" s="50">
        <f t="shared" si="12"/>
        <v>7274.479149999999</v>
      </c>
      <c r="Q11" s="36">
        <f t="shared" si="13"/>
        <v>135.09913793071212</v>
      </c>
      <c r="R11" s="15">
        <v>32250.6</v>
      </c>
      <c r="S11" s="15">
        <v>18100</v>
      </c>
      <c r="T11" s="15">
        <v>33400</v>
      </c>
      <c r="U11" s="41">
        <f t="shared" si="14"/>
        <v>7400</v>
      </c>
      <c r="V11" s="41">
        <f t="shared" si="15"/>
        <v>128.46153846153848</v>
      </c>
      <c r="W11" s="41">
        <f t="shared" si="16"/>
        <v>5400</v>
      </c>
      <c r="X11" s="41">
        <f t="shared" si="17"/>
        <v>119.28571428571428</v>
      </c>
      <c r="Y11" s="41">
        <f t="shared" si="18"/>
        <v>12674.47915</v>
      </c>
      <c r="Z11" s="41">
        <f t="shared" si="19"/>
        <v>161.1539716744923</v>
      </c>
      <c r="AA11" s="41">
        <f t="shared" si="0"/>
        <v>184.5303867403315</v>
      </c>
      <c r="AB11" s="41">
        <f t="shared" si="1"/>
        <v>1149.4000000000015</v>
      </c>
      <c r="AC11" s="15">
        <v>22200</v>
      </c>
      <c r="AD11" s="15">
        <v>26231</v>
      </c>
      <c r="AE11" s="15">
        <v>26969.6</v>
      </c>
      <c r="AF11" s="15">
        <v>26600</v>
      </c>
      <c r="AG11" s="15">
        <v>27360.1</v>
      </c>
      <c r="AH11" s="41">
        <f t="shared" si="20"/>
        <v>121.48468468468468</v>
      </c>
      <c r="AI11" s="15">
        <f t="shared" si="2"/>
        <v>-6430.4000000000015</v>
      </c>
      <c r="AJ11" s="41">
        <f t="shared" si="3"/>
        <v>80.74730538922155</v>
      </c>
      <c r="AK11" s="15">
        <f t="shared" si="4"/>
        <v>390.5</v>
      </c>
      <c r="AL11" s="41">
        <f t="shared" si="5"/>
        <v>101.44792655434267</v>
      </c>
    </row>
    <row r="12" spans="1:38" s="14" customFormat="1" ht="57.75" customHeight="1" hidden="1">
      <c r="A12" s="3" t="s">
        <v>376</v>
      </c>
      <c r="B12" s="13" t="s">
        <v>208</v>
      </c>
      <c r="C12" s="15">
        <v>20149.58057</v>
      </c>
      <c r="D12" s="15">
        <v>22245.51833</v>
      </c>
      <c r="E12" s="15">
        <v>21938.28474</v>
      </c>
      <c r="F12" s="15">
        <v>37617.24381</v>
      </c>
      <c r="G12" s="15">
        <f t="shared" si="6"/>
        <v>15678.95907</v>
      </c>
      <c r="H12" s="15">
        <f t="shared" si="7"/>
        <v>171.46848195206715</v>
      </c>
      <c r="I12" s="15">
        <v>30000</v>
      </c>
      <c r="J12" s="15">
        <v>53200</v>
      </c>
      <c r="K12" s="15">
        <v>55000</v>
      </c>
      <c r="L12" s="50">
        <f t="shared" si="8"/>
        <v>25000</v>
      </c>
      <c r="M12" s="36">
        <f t="shared" si="9"/>
        <v>183.33333333333331</v>
      </c>
      <c r="N12" s="50">
        <f t="shared" si="10"/>
        <v>1800</v>
      </c>
      <c r="O12" s="36">
        <f t="shared" si="11"/>
        <v>103.38345864661653</v>
      </c>
      <c r="P12" s="50">
        <f t="shared" si="12"/>
        <v>17382.75619</v>
      </c>
      <c r="Q12" s="36">
        <f t="shared" si="13"/>
        <v>146.2095422987344</v>
      </c>
      <c r="R12" s="15">
        <v>77056</v>
      </c>
      <c r="S12" s="15">
        <v>26100</v>
      </c>
      <c r="T12" s="15">
        <v>77200</v>
      </c>
      <c r="U12" s="41">
        <f t="shared" si="14"/>
        <v>24000</v>
      </c>
      <c r="V12" s="41">
        <f t="shared" si="15"/>
        <v>145.11278195488723</v>
      </c>
      <c r="W12" s="41">
        <f t="shared" si="16"/>
        <v>22200</v>
      </c>
      <c r="X12" s="41">
        <f t="shared" si="17"/>
        <v>140.36363636363635</v>
      </c>
      <c r="Y12" s="41">
        <f t="shared" si="18"/>
        <v>39582.75619</v>
      </c>
      <c r="Z12" s="41">
        <f t="shared" si="19"/>
        <v>205.22503028113266</v>
      </c>
      <c r="AA12" s="41">
        <f t="shared" si="0"/>
        <v>295.7854406130268</v>
      </c>
      <c r="AB12" s="41">
        <f t="shared" si="1"/>
        <v>144</v>
      </c>
      <c r="AC12" s="15">
        <v>43000</v>
      </c>
      <c r="AD12" s="15">
        <v>56374</v>
      </c>
      <c r="AE12" s="15">
        <v>56492.1</v>
      </c>
      <c r="AF12" s="15">
        <v>55917</v>
      </c>
      <c r="AG12" s="15">
        <v>56050.6</v>
      </c>
      <c r="AH12" s="41">
        <f t="shared" si="20"/>
        <v>131.37697674418604</v>
      </c>
      <c r="AI12" s="15">
        <f t="shared" si="2"/>
        <v>-20707.9</v>
      </c>
      <c r="AJ12" s="41">
        <f t="shared" si="3"/>
        <v>73.17629533678756</v>
      </c>
      <c r="AK12" s="15">
        <f t="shared" si="4"/>
        <v>-441.5</v>
      </c>
      <c r="AL12" s="41">
        <f t="shared" si="5"/>
        <v>99.21847479559088</v>
      </c>
    </row>
    <row r="13" spans="1:38" s="14" customFormat="1" ht="30.75" customHeight="1" hidden="1">
      <c r="A13" s="3" t="s">
        <v>377</v>
      </c>
      <c r="B13" s="13" t="s">
        <v>295</v>
      </c>
      <c r="C13" s="15"/>
      <c r="D13" s="15"/>
      <c r="E13" s="15"/>
      <c r="F13" s="15">
        <v>182005.75032</v>
      </c>
      <c r="G13" s="15">
        <f t="shared" si="6"/>
        <v>182005.75032</v>
      </c>
      <c r="H13" s="15" t="e">
        <f t="shared" si="7"/>
        <v>#DIV/0!</v>
      </c>
      <c r="I13" s="15">
        <v>150000</v>
      </c>
      <c r="J13" s="15">
        <v>250000</v>
      </c>
      <c r="K13" s="15">
        <v>252400</v>
      </c>
      <c r="L13" s="50">
        <f t="shared" si="8"/>
        <v>102400</v>
      </c>
      <c r="M13" s="36">
        <f t="shared" si="9"/>
        <v>168.26666666666668</v>
      </c>
      <c r="N13" s="50">
        <f>K13-J13</f>
        <v>2400</v>
      </c>
      <c r="O13" s="36">
        <f t="shared" si="11"/>
        <v>100.96000000000001</v>
      </c>
      <c r="P13" s="50">
        <f t="shared" si="12"/>
        <v>70394.24968000001</v>
      </c>
      <c r="Q13" s="36">
        <f t="shared" si="13"/>
        <v>138.67693716063025</v>
      </c>
      <c r="R13" s="15">
        <v>362263.7</v>
      </c>
      <c r="S13" s="15">
        <v>135700</v>
      </c>
      <c r="T13" s="15">
        <v>360000</v>
      </c>
      <c r="U13" s="41">
        <f t="shared" si="14"/>
        <v>110000</v>
      </c>
      <c r="V13" s="41">
        <f t="shared" si="15"/>
        <v>144</v>
      </c>
      <c r="W13" s="41">
        <f t="shared" si="16"/>
        <v>107600</v>
      </c>
      <c r="X13" s="41">
        <f t="shared" si="17"/>
        <v>142.63074484944534</v>
      </c>
      <c r="Y13" s="41">
        <f t="shared" si="18"/>
        <v>177994.24968</v>
      </c>
      <c r="Z13" s="41">
        <f t="shared" si="19"/>
        <v>197.79594840660417</v>
      </c>
      <c r="AA13" s="41">
        <f t="shared" si="0"/>
        <v>265.29108327192336</v>
      </c>
      <c r="AB13" s="41">
        <f t="shared" si="1"/>
        <v>-2263.7000000000116</v>
      </c>
      <c r="AC13" s="15">
        <v>205000</v>
      </c>
      <c r="AD13" s="15">
        <v>294556.040644954</v>
      </c>
      <c r="AE13" s="15">
        <v>292783.3</v>
      </c>
      <c r="AF13" s="15">
        <v>298712.99176410347</v>
      </c>
      <c r="AG13" s="15">
        <v>297003.3</v>
      </c>
      <c r="AH13" s="41">
        <f>AE13/AC13*100</f>
        <v>142.8211219512195</v>
      </c>
      <c r="AI13" s="15">
        <f t="shared" si="2"/>
        <v>-67216.70000000001</v>
      </c>
      <c r="AJ13" s="41">
        <f>AE13/T13*100</f>
        <v>81.32869444444444</v>
      </c>
      <c r="AK13" s="15">
        <f t="shared" si="4"/>
        <v>4220</v>
      </c>
      <c r="AL13" s="41">
        <f t="shared" si="5"/>
        <v>101.44133903812136</v>
      </c>
    </row>
    <row r="14" spans="1:38" s="1" customFormat="1" ht="29.25" customHeight="1">
      <c r="A14" s="8" t="s">
        <v>50</v>
      </c>
      <c r="B14" s="11" t="s">
        <v>51</v>
      </c>
      <c r="C14" s="23">
        <f>C15</f>
        <v>78581.33609</v>
      </c>
      <c r="D14" s="23">
        <f>D15</f>
        <v>90007.18284</v>
      </c>
      <c r="E14" s="23">
        <f>E15</f>
        <v>95708.10496</v>
      </c>
      <c r="F14" s="23">
        <f>F15</f>
        <v>104547.20068</v>
      </c>
      <c r="G14" s="23">
        <f t="shared" si="6"/>
        <v>8839.095719999998</v>
      </c>
      <c r="H14" s="23">
        <f t="shared" si="7"/>
        <v>109.23547250642376</v>
      </c>
      <c r="I14" s="23">
        <f>I15</f>
        <v>97538</v>
      </c>
      <c r="J14" s="23">
        <f>J15</f>
        <v>110280</v>
      </c>
      <c r="K14" s="23">
        <f>K15</f>
        <v>114745</v>
      </c>
      <c r="L14" s="56">
        <f t="shared" si="8"/>
        <v>17207</v>
      </c>
      <c r="M14" s="34">
        <f t="shared" si="9"/>
        <v>117.64132953310505</v>
      </c>
      <c r="N14" s="56">
        <f t="shared" si="10"/>
        <v>4465</v>
      </c>
      <c r="O14" s="34">
        <f t="shared" si="11"/>
        <v>104.0487849111353</v>
      </c>
      <c r="P14" s="56">
        <f t="shared" si="12"/>
        <v>10197.799320000006</v>
      </c>
      <c r="Q14" s="34">
        <f t="shared" si="13"/>
        <v>109.75425382379544</v>
      </c>
      <c r="R14" s="23">
        <f>R15</f>
        <v>108676</v>
      </c>
      <c r="S14" s="23">
        <f>S15</f>
        <v>95281</v>
      </c>
      <c r="T14" s="23">
        <f>T15</f>
        <v>108676</v>
      </c>
      <c r="U14" s="39">
        <f t="shared" si="14"/>
        <v>-1604</v>
      </c>
      <c r="V14" s="39">
        <f t="shared" si="15"/>
        <v>98.5455204932898</v>
      </c>
      <c r="W14" s="39">
        <f t="shared" si="16"/>
        <v>-6069</v>
      </c>
      <c r="X14" s="39">
        <f t="shared" si="17"/>
        <v>94.71088064839427</v>
      </c>
      <c r="Y14" s="39">
        <f t="shared" si="18"/>
        <v>4128.7993200000055</v>
      </c>
      <c r="Z14" s="39">
        <f t="shared" si="19"/>
        <v>103.94922034559062</v>
      </c>
      <c r="AA14" s="39">
        <f t="shared" si="0"/>
        <v>114.05841668328418</v>
      </c>
      <c r="AB14" s="39">
        <f t="shared" si="1"/>
        <v>0</v>
      </c>
      <c r="AC14" s="23">
        <f>AC15</f>
        <v>100808</v>
      </c>
      <c r="AD14" s="23">
        <f>AD15</f>
        <v>118471</v>
      </c>
      <c r="AE14" s="23">
        <f>AE15</f>
        <v>118471</v>
      </c>
      <c r="AF14" s="23">
        <f>AF15</f>
        <v>125374</v>
      </c>
      <c r="AG14" s="23">
        <f>AG15</f>
        <v>125374</v>
      </c>
      <c r="AH14" s="39">
        <f aca="true" t="shared" si="21" ref="AH14:AH71">AE14/AC14*100</f>
        <v>117.52142687088327</v>
      </c>
      <c r="AI14" s="23">
        <f t="shared" si="2"/>
        <v>9795</v>
      </c>
      <c r="AJ14" s="39">
        <f aca="true" t="shared" si="22" ref="AJ14:AJ71">AE14/T14*100</f>
        <v>109.01302955574369</v>
      </c>
      <c r="AK14" s="23">
        <f t="shared" si="4"/>
        <v>6903</v>
      </c>
      <c r="AL14" s="39">
        <f t="shared" si="5"/>
        <v>105.82674240953483</v>
      </c>
    </row>
    <row r="15" spans="1:38" ht="22.5" customHeight="1">
      <c r="A15" s="6" t="s">
        <v>52</v>
      </c>
      <c r="B15" s="7" t="s">
        <v>53</v>
      </c>
      <c r="C15" s="28">
        <f>SUM(C16:C19)</f>
        <v>78581.33609</v>
      </c>
      <c r="D15" s="28">
        <f>SUM(D16:D19)</f>
        <v>90007.18284</v>
      </c>
      <c r="E15" s="28">
        <f>SUM(E16:E19)</f>
        <v>95708.10496</v>
      </c>
      <c r="F15" s="28">
        <f>SUM(F16:F19)</f>
        <v>104547.20068</v>
      </c>
      <c r="G15" s="28">
        <f t="shared" si="6"/>
        <v>8839.095719999998</v>
      </c>
      <c r="H15" s="28">
        <f t="shared" si="7"/>
        <v>109.23547250642376</v>
      </c>
      <c r="I15" s="28">
        <f>SUM(I16:I19)</f>
        <v>97538</v>
      </c>
      <c r="J15" s="28">
        <f>SUM(J16:J19)</f>
        <v>110280</v>
      </c>
      <c r="K15" s="28">
        <f>SUM(K16:K19)</f>
        <v>114745</v>
      </c>
      <c r="L15" s="51">
        <f t="shared" si="8"/>
        <v>17207</v>
      </c>
      <c r="M15" s="35">
        <f t="shared" si="9"/>
        <v>117.64132953310505</v>
      </c>
      <c r="N15" s="51">
        <f t="shared" si="10"/>
        <v>4465</v>
      </c>
      <c r="O15" s="35">
        <f t="shared" si="11"/>
        <v>104.0487849111353</v>
      </c>
      <c r="P15" s="51">
        <f t="shared" si="12"/>
        <v>10197.799320000006</v>
      </c>
      <c r="Q15" s="35">
        <f t="shared" si="13"/>
        <v>109.75425382379544</v>
      </c>
      <c r="R15" s="28">
        <f>SUM(R16:R19)</f>
        <v>108676</v>
      </c>
      <c r="S15" s="28">
        <f>SUM(S16:S19)</f>
        <v>95281</v>
      </c>
      <c r="T15" s="28">
        <f>SUM(T16:T19)</f>
        <v>108676</v>
      </c>
      <c r="U15" s="40">
        <f t="shared" si="14"/>
        <v>-1604</v>
      </c>
      <c r="V15" s="40">
        <f t="shared" si="15"/>
        <v>98.5455204932898</v>
      </c>
      <c r="W15" s="40">
        <f t="shared" si="16"/>
        <v>-6069</v>
      </c>
      <c r="X15" s="40">
        <f t="shared" si="17"/>
        <v>94.71088064839427</v>
      </c>
      <c r="Y15" s="40">
        <f t="shared" si="18"/>
        <v>4128.7993200000055</v>
      </c>
      <c r="Z15" s="40">
        <f t="shared" si="19"/>
        <v>103.94922034559062</v>
      </c>
      <c r="AA15" s="40">
        <f t="shared" si="0"/>
        <v>114.05841668328418</v>
      </c>
      <c r="AB15" s="40">
        <f t="shared" si="1"/>
        <v>0</v>
      </c>
      <c r="AC15" s="28">
        <f>SUM(AC16:AC19)</f>
        <v>100808</v>
      </c>
      <c r="AD15" s="28">
        <f>SUM(AD16:AD19)</f>
        <v>118471</v>
      </c>
      <c r="AE15" s="28">
        <f>SUM(AE16:AE19)</f>
        <v>118471</v>
      </c>
      <c r="AF15" s="28">
        <f>SUM(AF16:AF19)</f>
        <v>125374</v>
      </c>
      <c r="AG15" s="28">
        <f>SUM(AG16:AG19)</f>
        <v>125374</v>
      </c>
      <c r="AH15" s="40">
        <f t="shared" si="21"/>
        <v>117.52142687088327</v>
      </c>
      <c r="AI15" s="28">
        <f t="shared" si="2"/>
        <v>9795</v>
      </c>
      <c r="AJ15" s="40">
        <f t="shared" si="22"/>
        <v>109.01302955574369</v>
      </c>
      <c r="AK15" s="28">
        <f t="shared" si="4"/>
        <v>6903</v>
      </c>
      <c r="AL15" s="40">
        <f t="shared" si="5"/>
        <v>105.82674240953483</v>
      </c>
    </row>
    <row r="16" spans="1:38" s="14" customFormat="1" ht="68.25" customHeight="1" hidden="1">
      <c r="A16" s="3" t="s">
        <v>200</v>
      </c>
      <c r="B16" s="13" t="s">
        <v>209</v>
      </c>
      <c r="C16" s="15">
        <v>35013.11845</v>
      </c>
      <c r="D16" s="15">
        <v>40969.75361</v>
      </c>
      <c r="E16" s="15">
        <v>44144.19132</v>
      </c>
      <c r="F16" s="15">
        <v>48265.21766</v>
      </c>
      <c r="G16" s="15">
        <f t="shared" si="6"/>
        <v>4121.026340000004</v>
      </c>
      <c r="H16" s="15">
        <f t="shared" si="7"/>
        <v>109.33537622226852</v>
      </c>
      <c r="I16" s="15">
        <v>44100</v>
      </c>
      <c r="J16" s="15">
        <v>53600</v>
      </c>
      <c r="K16" s="15">
        <v>56600</v>
      </c>
      <c r="L16" s="50">
        <f t="shared" si="8"/>
        <v>12500</v>
      </c>
      <c r="M16" s="36">
        <f t="shared" si="9"/>
        <v>128.34467120181407</v>
      </c>
      <c r="N16" s="50">
        <f t="shared" si="10"/>
        <v>3000</v>
      </c>
      <c r="O16" s="36">
        <f t="shared" si="11"/>
        <v>105.59701492537314</v>
      </c>
      <c r="P16" s="50">
        <f t="shared" si="12"/>
        <v>8334.782339999998</v>
      </c>
      <c r="Q16" s="36">
        <f t="shared" si="13"/>
        <v>117.26871387737982</v>
      </c>
      <c r="R16" s="15">
        <v>52403</v>
      </c>
      <c r="S16" s="15">
        <v>42628</v>
      </c>
      <c r="T16" s="15">
        <v>52403</v>
      </c>
      <c r="U16" s="41">
        <f t="shared" si="14"/>
        <v>-1197</v>
      </c>
      <c r="V16" s="41">
        <f t="shared" si="15"/>
        <v>97.76679104477613</v>
      </c>
      <c r="W16" s="41">
        <f t="shared" si="16"/>
        <v>-4197</v>
      </c>
      <c r="X16" s="41">
        <f t="shared" si="17"/>
        <v>92.58480565371025</v>
      </c>
      <c r="Y16" s="41">
        <f t="shared" si="18"/>
        <v>4137.782339999998</v>
      </c>
      <c r="Z16" s="41">
        <f t="shared" si="19"/>
        <v>108.57301083597766</v>
      </c>
      <c r="AA16" s="41">
        <f t="shared" si="0"/>
        <v>122.93093741202965</v>
      </c>
      <c r="AB16" s="41">
        <f t="shared" si="1"/>
        <v>0</v>
      </c>
      <c r="AC16" s="15">
        <v>44385</v>
      </c>
      <c r="AD16" s="15">
        <v>57408</v>
      </c>
      <c r="AE16" s="15">
        <v>57408</v>
      </c>
      <c r="AF16" s="15">
        <v>60895</v>
      </c>
      <c r="AG16" s="15">
        <v>60895</v>
      </c>
      <c r="AH16" s="41">
        <f t="shared" si="21"/>
        <v>129.3409935789118</v>
      </c>
      <c r="AI16" s="15">
        <f t="shared" si="2"/>
        <v>5005</v>
      </c>
      <c r="AJ16" s="41">
        <f t="shared" si="22"/>
        <v>109.5509799057306</v>
      </c>
      <c r="AK16" s="15">
        <f t="shared" si="4"/>
        <v>3487</v>
      </c>
      <c r="AL16" s="41">
        <f t="shared" si="5"/>
        <v>106.0740663322185</v>
      </c>
    </row>
    <row r="17" spans="1:38" s="14" customFormat="1" ht="81" customHeight="1" hidden="1">
      <c r="A17" s="3" t="s">
        <v>201</v>
      </c>
      <c r="B17" s="13" t="s">
        <v>210</v>
      </c>
      <c r="C17" s="15">
        <v>337.19947</v>
      </c>
      <c r="D17" s="15">
        <v>301.13849</v>
      </c>
      <c r="E17" s="15">
        <v>315.7511</v>
      </c>
      <c r="F17" s="15">
        <v>339.43636</v>
      </c>
      <c r="G17" s="15">
        <f t="shared" si="6"/>
        <v>23.68525999999997</v>
      </c>
      <c r="H17" s="15">
        <f t="shared" si="7"/>
        <v>107.50124385948298</v>
      </c>
      <c r="I17" s="15">
        <v>244</v>
      </c>
      <c r="J17" s="15">
        <v>280</v>
      </c>
      <c r="K17" s="15">
        <v>310</v>
      </c>
      <c r="L17" s="50">
        <f t="shared" si="8"/>
        <v>66</v>
      </c>
      <c r="M17" s="36">
        <f t="shared" si="9"/>
        <v>127.04918032786885</v>
      </c>
      <c r="N17" s="50">
        <f t="shared" si="10"/>
        <v>30</v>
      </c>
      <c r="O17" s="36">
        <f t="shared" si="11"/>
        <v>110.71428571428572</v>
      </c>
      <c r="P17" s="50">
        <f t="shared" si="12"/>
        <v>-29.43635999999998</v>
      </c>
      <c r="Q17" s="36">
        <f t="shared" si="13"/>
        <v>91.32787070896</v>
      </c>
      <c r="R17" s="15">
        <v>300</v>
      </c>
      <c r="S17" s="15">
        <v>239</v>
      </c>
      <c r="T17" s="15">
        <v>300</v>
      </c>
      <c r="U17" s="41">
        <f t="shared" si="14"/>
        <v>20</v>
      </c>
      <c r="V17" s="41">
        <f t="shared" si="15"/>
        <v>107.14285714285714</v>
      </c>
      <c r="W17" s="41">
        <f t="shared" si="16"/>
        <v>-10</v>
      </c>
      <c r="X17" s="41">
        <f t="shared" si="17"/>
        <v>96.7741935483871</v>
      </c>
      <c r="Y17" s="41">
        <f t="shared" si="18"/>
        <v>-39.43635999999998</v>
      </c>
      <c r="Z17" s="41">
        <f t="shared" si="19"/>
        <v>88.38181036350969</v>
      </c>
      <c r="AA17" s="41">
        <f t="shared" si="0"/>
        <v>125.52301255230125</v>
      </c>
      <c r="AB17" s="41">
        <f t="shared" si="1"/>
        <v>0</v>
      </c>
      <c r="AC17" s="15">
        <v>256</v>
      </c>
      <c r="AD17" s="15">
        <v>328</v>
      </c>
      <c r="AE17" s="15">
        <v>328</v>
      </c>
      <c r="AF17" s="15">
        <v>347</v>
      </c>
      <c r="AG17" s="15">
        <v>347</v>
      </c>
      <c r="AH17" s="41">
        <f t="shared" si="21"/>
        <v>128.125</v>
      </c>
      <c r="AI17" s="15">
        <f t="shared" si="2"/>
        <v>28</v>
      </c>
      <c r="AJ17" s="41">
        <f t="shared" si="22"/>
        <v>109.33333333333333</v>
      </c>
      <c r="AK17" s="15">
        <f t="shared" si="4"/>
        <v>19</v>
      </c>
      <c r="AL17" s="41">
        <f t="shared" si="5"/>
        <v>105.79268292682926</v>
      </c>
    </row>
    <row r="18" spans="1:38" s="14" customFormat="1" ht="76.5" customHeight="1" hidden="1">
      <c r="A18" s="3" t="s">
        <v>202</v>
      </c>
      <c r="B18" s="13" t="s">
        <v>211</v>
      </c>
      <c r="C18" s="15">
        <v>51075.94304</v>
      </c>
      <c r="D18" s="15">
        <v>54735.73012</v>
      </c>
      <c r="E18" s="15">
        <v>59386.34011</v>
      </c>
      <c r="F18" s="15">
        <v>64173.00536</v>
      </c>
      <c r="G18" s="15">
        <f t="shared" si="6"/>
        <v>4786.6652500000055</v>
      </c>
      <c r="H18" s="15">
        <f t="shared" si="7"/>
        <v>108.06021256931102</v>
      </c>
      <c r="I18" s="15">
        <v>58724</v>
      </c>
      <c r="J18" s="15">
        <v>61400</v>
      </c>
      <c r="K18" s="15">
        <v>63700</v>
      </c>
      <c r="L18" s="50">
        <f t="shared" si="8"/>
        <v>4976</v>
      </c>
      <c r="M18" s="36">
        <f t="shared" si="9"/>
        <v>108.47353722498467</v>
      </c>
      <c r="N18" s="50">
        <f t="shared" si="10"/>
        <v>2300</v>
      </c>
      <c r="O18" s="36">
        <f t="shared" si="11"/>
        <v>103.74592833876221</v>
      </c>
      <c r="P18" s="50">
        <f t="shared" si="12"/>
        <v>-473.00536000000284</v>
      </c>
      <c r="Q18" s="36">
        <f t="shared" si="13"/>
        <v>99.26292160177552</v>
      </c>
      <c r="R18" s="15">
        <v>62105</v>
      </c>
      <c r="S18" s="15">
        <v>57696</v>
      </c>
      <c r="T18" s="15">
        <v>62105</v>
      </c>
      <c r="U18" s="41">
        <f t="shared" si="14"/>
        <v>705</v>
      </c>
      <c r="V18" s="41">
        <f t="shared" si="15"/>
        <v>101.14820846905536</v>
      </c>
      <c r="W18" s="41">
        <f t="shared" si="16"/>
        <v>-1595</v>
      </c>
      <c r="X18" s="41">
        <f t="shared" si="17"/>
        <v>97.49607535321822</v>
      </c>
      <c r="Y18" s="41">
        <f t="shared" si="18"/>
        <v>-2068.005360000003</v>
      </c>
      <c r="Z18" s="41">
        <f t="shared" si="19"/>
        <v>96.77745284267297</v>
      </c>
      <c r="AA18" s="41">
        <f t="shared" si="0"/>
        <v>107.64177759290072</v>
      </c>
      <c r="AB18" s="41">
        <f t="shared" si="1"/>
        <v>0</v>
      </c>
      <c r="AC18" s="15">
        <v>61863</v>
      </c>
      <c r="AD18" s="15">
        <v>67367</v>
      </c>
      <c r="AE18" s="15">
        <v>67367</v>
      </c>
      <c r="AF18" s="15">
        <v>70764</v>
      </c>
      <c r="AG18" s="15">
        <v>70764</v>
      </c>
      <c r="AH18" s="41">
        <f t="shared" si="21"/>
        <v>108.89707902946834</v>
      </c>
      <c r="AI18" s="15">
        <f t="shared" si="2"/>
        <v>5262</v>
      </c>
      <c r="AJ18" s="41">
        <f t="shared" si="22"/>
        <v>108.47274776588036</v>
      </c>
      <c r="AK18" s="15">
        <f t="shared" si="4"/>
        <v>3397</v>
      </c>
      <c r="AL18" s="41">
        <f t="shared" si="5"/>
        <v>105.0425282408301</v>
      </c>
    </row>
    <row r="19" spans="1:38" s="14" customFormat="1" ht="67.5" customHeight="1" hidden="1">
      <c r="A19" s="3" t="s">
        <v>203</v>
      </c>
      <c r="B19" s="13" t="s">
        <v>212</v>
      </c>
      <c r="C19" s="15">
        <v>-7844.92487</v>
      </c>
      <c r="D19" s="15">
        <v>-5999.43938</v>
      </c>
      <c r="E19" s="15">
        <v>-8138.17757</v>
      </c>
      <c r="F19" s="15">
        <v>-8230.4587</v>
      </c>
      <c r="G19" s="15">
        <f t="shared" si="6"/>
        <v>-92.2811299999994</v>
      </c>
      <c r="H19" s="15">
        <f t="shared" si="7"/>
        <v>101.13392868619846</v>
      </c>
      <c r="I19" s="15">
        <v>-5530</v>
      </c>
      <c r="J19" s="15">
        <v>-5000</v>
      </c>
      <c r="K19" s="15">
        <v>-5865</v>
      </c>
      <c r="L19" s="50">
        <f t="shared" si="8"/>
        <v>-335</v>
      </c>
      <c r="M19" s="36">
        <f t="shared" si="9"/>
        <v>106.05786618444846</v>
      </c>
      <c r="N19" s="50">
        <f t="shared" si="10"/>
        <v>-865</v>
      </c>
      <c r="O19" s="36">
        <f t="shared" si="11"/>
        <v>117.30000000000001</v>
      </c>
      <c r="P19" s="50">
        <f t="shared" si="12"/>
        <v>2365.458699999999</v>
      </c>
      <c r="Q19" s="36">
        <f t="shared" si="13"/>
        <v>71.25969783433821</v>
      </c>
      <c r="R19" s="15">
        <v>-6132</v>
      </c>
      <c r="S19" s="15">
        <v>-5282</v>
      </c>
      <c r="T19" s="15">
        <v>-6132</v>
      </c>
      <c r="U19" s="41">
        <f t="shared" si="14"/>
        <v>-1132</v>
      </c>
      <c r="V19" s="41">
        <f t="shared" si="15"/>
        <v>122.63999999999999</v>
      </c>
      <c r="W19" s="41">
        <f t="shared" si="16"/>
        <v>-267</v>
      </c>
      <c r="X19" s="41">
        <f t="shared" si="17"/>
        <v>104.55242966751919</v>
      </c>
      <c r="Y19" s="41">
        <f t="shared" si="18"/>
        <v>2098.458699999999</v>
      </c>
      <c r="Z19" s="41">
        <f t="shared" si="19"/>
        <v>74.50374545953315</v>
      </c>
      <c r="AA19" s="41">
        <f t="shared" si="0"/>
        <v>116.09238924649755</v>
      </c>
      <c r="AB19" s="41">
        <f t="shared" si="1"/>
        <v>0</v>
      </c>
      <c r="AC19" s="15">
        <v>-5696</v>
      </c>
      <c r="AD19" s="15">
        <v>-6632</v>
      </c>
      <c r="AE19" s="15">
        <v>-6632</v>
      </c>
      <c r="AF19" s="15">
        <v>-6632</v>
      </c>
      <c r="AG19" s="15">
        <v>-6632</v>
      </c>
      <c r="AH19" s="41">
        <f t="shared" si="21"/>
        <v>116.43258426966293</v>
      </c>
      <c r="AI19" s="15">
        <f t="shared" si="2"/>
        <v>-500</v>
      </c>
      <c r="AJ19" s="41">
        <f t="shared" si="22"/>
        <v>108.1539465101109</v>
      </c>
      <c r="AK19" s="15">
        <f t="shared" si="4"/>
        <v>0</v>
      </c>
      <c r="AL19" s="41">
        <f t="shared" si="5"/>
        <v>100</v>
      </c>
    </row>
    <row r="20" spans="1:38" s="1" customFormat="1" ht="20.25" customHeight="1">
      <c r="A20" s="4" t="s">
        <v>12</v>
      </c>
      <c r="B20" s="5" t="s">
        <v>13</v>
      </c>
      <c r="C20" s="23">
        <f>C21+C27+C28+C29</f>
        <v>227258.40129</v>
      </c>
      <c r="D20" s="23">
        <f>D21+D27+D28+D29</f>
        <v>255233.76576000004</v>
      </c>
      <c r="E20" s="23">
        <f>E21+E27+E28+E29</f>
        <v>248651.43981999997</v>
      </c>
      <c r="F20" s="23">
        <f>F21+F27+F28+F29+F30</f>
        <v>280574.11964</v>
      </c>
      <c r="G20" s="23">
        <f t="shared" si="6"/>
        <v>31922.67982000002</v>
      </c>
      <c r="H20" s="23">
        <f t="shared" si="7"/>
        <v>112.83832494318513</v>
      </c>
      <c r="I20" s="23">
        <f>I21+I27+I28+I29+I30</f>
        <v>255000</v>
      </c>
      <c r="J20" s="23">
        <f>J21+J27+J28+J29+J30</f>
        <v>289700</v>
      </c>
      <c r="K20" s="23">
        <f>K21+K27+K28+K29+K30</f>
        <v>297672.24674</v>
      </c>
      <c r="L20" s="56">
        <f t="shared" si="8"/>
        <v>42672.24673999997</v>
      </c>
      <c r="M20" s="34">
        <f t="shared" si="9"/>
        <v>116.73421440784313</v>
      </c>
      <c r="N20" s="56">
        <f t="shared" si="10"/>
        <v>7972.246739999973</v>
      </c>
      <c r="O20" s="34">
        <f t="shared" si="11"/>
        <v>102.75189739040384</v>
      </c>
      <c r="P20" s="56">
        <f t="shared" si="12"/>
        <v>17098.127099999983</v>
      </c>
      <c r="Q20" s="34">
        <f t="shared" si="13"/>
        <v>106.09397870407231</v>
      </c>
      <c r="R20" s="23">
        <f>R21+R27+R28+R29+R30</f>
        <v>385952</v>
      </c>
      <c r="S20" s="23">
        <f>S21+S27+S28+S29+S30</f>
        <v>298085</v>
      </c>
      <c r="T20" s="23">
        <f>T21+T27+T28+T29+T30</f>
        <v>382007</v>
      </c>
      <c r="U20" s="39">
        <f t="shared" si="14"/>
        <v>92307</v>
      </c>
      <c r="V20" s="39">
        <f t="shared" si="15"/>
        <v>131.86296168450122</v>
      </c>
      <c r="W20" s="39">
        <f t="shared" si="16"/>
        <v>84334.75326000003</v>
      </c>
      <c r="X20" s="39">
        <f t="shared" si="17"/>
        <v>128.33141288232412</v>
      </c>
      <c r="Y20" s="39">
        <f t="shared" si="18"/>
        <v>101432.88036000001</v>
      </c>
      <c r="Z20" s="39">
        <f t="shared" si="19"/>
        <v>136.15190185400806</v>
      </c>
      <c r="AA20" s="39">
        <f t="shared" si="0"/>
        <v>128.1537145445091</v>
      </c>
      <c r="AB20" s="39">
        <f t="shared" si="1"/>
        <v>-3945</v>
      </c>
      <c r="AC20" s="23">
        <f>AC21+AC27+AC28+AC29+AC30</f>
        <v>341210</v>
      </c>
      <c r="AD20" s="23">
        <f>AD21+AD27+AD28+AD29+AD30</f>
        <v>454211</v>
      </c>
      <c r="AE20" s="23">
        <f>AE21+AE27+AE28+AE29+AE30</f>
        <v>384574</v>
      </c>
      <c r="AF20" s="23">
        <f>AF21+AF27+AF28+AF29+AF30</f>
        <v>547220</v>
      </c>
      <c r="AG20" s="23">
        <f>AG21+AG27+AG28+AG29+AG30</f>
        <v>387270</v>
      </c>
      <c r="AH20" s="39">
        <f t="shared" si="21"/>
        <v>112.70888895401659</v>
      </c>
      <c r="AI20" s="23">
        <f t="shared" si="2"/>
        <v>2567</v>
      </c>
      <c r="AJ20" s="39">
        <f t="shared" si="22"/>
        <v>100.67197721507722</v>
      </c>
      <c r="AK20" s="23">
        <f t="shared" si="4"/>
        <v>2696</v>
      </c>
      <c r="AL20" s="39">
        <f t="shared" si="5"/>
        <v>100.70103543141242</v>
      </c>
    </row>
    <row r="21" spans="1:38" ht="22.5" customHeight="1">
      <c r="A21" s="6" t="s">
        <v>14</v>
      </c>
      <c r="B21" s="7" t="s">
        <v>15</v>
      </c>
      <c r="C21" s="28">
        <f>SUM(C22:C26)</f>
        <v>126595.88806</v>
      </c>
      <c r="D21" s="28">
        <f>SUM(D22:D26)</f>
        <v>157370.82271</v>
      </c>
      <c r="E21" s="28">
        <f>SUM(E22:E26)</f>
        <v>163020.81506999998</v>
      </c>
      <c r="F21" s="28">
        <f>SUM(F22:F26)</f>
        <v>218468.82298</v>
      </c>
      <c r="G21" s="28">
        <f t="shared" si="6"/>
        <v>55448.007910000015</v>
      </c>
      <c r="H21" s="28">
        <f t="shared" si="7"/>
        <v>134.0128393335483</v>
      </c>
      <c r="I21" s="28">
        <f>SUM(I22:I26)</f>
        <v>213200</v>
      </c>
      <c r="J21" s="28">
        <f>SUM(J22:J26)</f>
        <v>239500</v>
      </c>
      <c r="K21" s="28">
        <f>SUM(K22:K26)</f>
        <v>248361.88656</v>
      </c>
      <c r="L21" s="51">
        <f t="shared" si="8"/>
        <v>35161.88656000001</v>
      </c>
      <c r="M21" s="35">
        <f t="shared" si="9"/>
        <v>116.49244210131333</v>
      </c>
      <c r="N21" s="51">
        <f t="shared" si="10"/>
        <v>8861.886560000014</v>
      </c>
      <c r="O21" s="35">
        <f t="shared" si="11"/>
        <v>103.70016140292276</v>
      </c>
      <c r="P21" s="51">
        <f t="shared" si="12"/>
        <v>29893.063580000016</v>
      </c>
      <c r="Q21" s="35">
        <f t="shared" si="13"/>
        <v>113.68298834233963</v>
      </c>
      <c r="R21" s="28">
        <f>661324*0.5</f>
        <v>330662</v>
      </c>
      <c r="S21" s="28">
        <f>SUM(S22:S26)</f>
        <v>250085</v>
      </c>
      <c r="T21" s="28">
        <f>SUM(T22:T26)</f>
        <v>330662</v>
      </c>
      <c r="U21" s="40">
        <f t="shared" si="14"/>
        <v>91162</v>
      </c>
      <c r="V21" s="40">
        <f t="shared" si="15"/>
        <v>138.0634655532359</v>
      </c>
      <c r="W21" s="40">
        <f t="shared" si="16"/>
        <v>82300.11343999999</v>
      </c>
      <c r="X21" s="40">
        <f t="shared" si="17"/>
        <v>133.13717518413105</v>
      </c>
      <c r="Y21" s="40">
        <f t="shared" si="18"/>
        <v>112193.17702</v>
      </c>
      <c r="Z21" s="40">
        <f t="shared" si="19"/>
        <v>151.35431934389598</v>
      </c>
      <c r="AA21" s="40">
        <f t="shared" si="0"/>
        <v>132.2198452526141</v>
      </c>
      <c r="AB21" s="40">
        <f t="shared" si="1"/>
        <v>0</v>
      </c>
      <c r="AC21" s="28">
        <f>SUM(AC22:AC26)</f>
        <v>284210</v>
      </c>
      <c r="AD21" s="28">
        <v>394708</v>
      </c>
      <c r="AE21" s="28">
        <f>SUM(AE22:AE26)</f>
        <v>330662</v>
      </c>
      <c r="AF21" s="28">
        <v>483071</v>
      </c>
      <c r="AG21" s="28">
        <f>SUM(AG22:AG26)</f>
        <v>330662</v>
      </c>
      <c r="AH21" s="40">
        <f t="shared" si="21"/>
        <v>116.34425248935646</v>
      </c>
      <c r="AI21" s="28">
        <f t="shared" si="2"/>
        <v>0</v>
      </c>
      <c r="AJ21" s="40">
        <f t="shared" si="22"/>
        <v>100</v>
      </c>
      <c r="AK21" s="28">
        <f t="shared" si="4"/>
        <v>0</v>
      </c>
      <c r="AL21" s="40">
        <f t="shared" si="5"/>
        <v>100</v>
      </c>
    </row>
    <row r="22" spans="1:38" s="14" customFormat="1" ht="30.75" customHeight="1" hidden="1">
      <c r="A22" s="3" t="s">
        <v>378</v>
      </c>
      <c r="B22" s="13" t="s">
        <v>204</v>
      </c>
      <c r="C22" s="15">
        <v>100604.94507</v>
      </c>
      <c r="D22" s="15">
        <v>128369.06061</v>
      </c>
      <c r="E22" s="15">
        <v>129850.66716</v>
      </c>
      <c r="F22" s="15">
        <v>169167.93021</v>
      </c>
      <c r="G22" s="15">
        <f t="shared" si="6"/>
        <v>39317.263049999994</v>
      </c>
      <c r="H22" s="15">
        <f t="shared" si="7"/>
        <v>130.27883022083657</v>
      </c>
      <c r="I22" s="15">
        <v>167544</v>
      </c>
      <c r="J22" s="15">
        <v>185700</v>
      </c>
      <c r="K22" s="15">
        <v>192000</v>
      </c>
      <c r="L22" s="50">
        <f t="shared" si="8"/>
        <v>24456</v>
      </c>
      <c r="M22" s="36">
        <f t="shared" si="9"/>
        <v>114.59676264145537</v>
      </c>
      <c r="N22" s="50">
        <f t="shared" si="10"/>
        <v>6300</v>
      </c>
      <c r="O22" s="36">
        <f t="shared" si="11"/>
        <v>103.39256865912762</v>
      </c>
      <c r="P22" s="50">
        <f t="shared" si="12"/>
        <v>22832.06979000001</v>
      </c>
      <c r="Q22" s="36">
        <f t="shared" si="13"/>
        <v>113.49668921388172</v>
      </c>
      <c r="R22" s="15"/>
      <c r="S22" s="15">
        <v>197085</v>
      </c>
      <c r="T22" s="15">
        <v>254610</v>
      </c>
      <c r="U22" s="41">
        <f t="shared" si="14"/>
        <v>68910</v>
      </c>
      <c r="V22" s="41">
        <f t="shared" si="15"/>
        <v>137.108239095315</v>
      </c>
      <c r="W22" s="41">
        <f t="shared" si="16"/>
        <v>62610</v>
      </c>
      <c r="X22" s="41">
        <f t="shared" si="17"/>
        <v>132.609375</v>
      </c>
      <c r="Y22" s="41">
        <f t="shared" si="18"/>
        <v>85442.06979000001</v>
      </c>
      <c r="Z22" s="41">
        <f t="shared" si="19"/>
        <v>150.50725021222095</v>
      </c>
      <c r="AA22" s="41">
        <f t="shared" si="0"/>
        <v>129.1879138442804</v>
      </c>
      <c r="AB22" s="41">
        <f t="shared" si="1"/>
        <v>254610</v>
      </c>
      <c r="AC22" s="15">
        <v>231210</v>
      </c>
      <c r="AD22" s="15"/>
      <c r="AE22" s="15">
        <v>254610</v>
      </c>
      <c r="AF22" s="15"/>
      <c r="AG22" s="15">
        <v>254610</v>
      </c>
      <c r="AH22" s="41">
        <f t="shared" si="21"/>
        <v>110.12066952121448</v>
      </c>
      <c r="AI22" s="15">
        <f t="shared" si="2"/>
        <v>0</v>
      </c>
      <c r="AJ22" s="41">
        <f t="shared" si="22"/>
        <v>100</v>
      </c>
      <c r="AK22" s="15">
        <f t="shared" si="4"/>
        <v>0</v>
      </c>
      <c r="AL22" s="41">
        <f t="shared" si="5"/>
        <v>100</v>
      </c>
    </row>
    <row r="23" spans="1:38" s="14" customFormat="1" ht="30.75" customHeight="1" hidden="1">
      <c r="A23" s="3" t="s">
        <v>213</v>
      </c>
      <c r="B23" s="13" t="s">
        <v>215</v>
      </c>
      <c r="C23" s="15">
        <v>-22.87602</v>
      </c>
      <c r="D23" s="15">
        <v>0.17619</v>
      </c>
      <c r="E23" s="15">
        <v>0.49538</v>
      </c>
      <c r="F23" s="15">
        <v>58.47327</v>
      </c>
      <c r="G23" s="15">
        <f t="shared" si="6"/>
        <v>57.97789</v>
      </c>
      <c r="H23" s="15">
        <f t="shared" si="7"/>
        <v>11803.720376276797</v>
      </c>
      <c r="I23" s="15"/>
      <c r="J23" s="15"/>
      <c r="K23" s="15">
        <v>-65.05757</v>
      </c>
      <c r="L23" s="50">
        <f t="shared" si="8"/>
        <v>-65.05757</v>
      </c>
      <c r="M23" s="36" t="e">
        <f t="shared" si="9"/>
        <v>#DIV/0!</v>
      </c>
      <c r="N23" s="50">
        <f t="shared" si="10"/>
        <v>-65.05757</v>
      </c>
      <c r="O23" s="36" t="e">
        <f t="shared" si="11"/>
        <v>#DIV/0!</v>
      </c>
      <c r="P23" s="50">
        <f t="shared" si="12"/>
        <v>-123.53084</v>
      </c>
      <c r="Q23" s="36">
        <f t="shared" si="13"/>
        <v>-111.26035879300062</v>
      </c>
      <c r="R23" s="15"/>
      <c r="S23" s="15"/>
      <c r="T23" s="15"/>
      <c r="U23" s="41">
        <f t="shared" si="14"/>
        <v>0</v>
      </c>
      <c r="V23" s="41" t="e">
        <f t="shared" si="15"/>
        <v>#DIV/0!</v>
      </c>
      <c r="W23" s="41">
        <f t="shared" si="16"/>
        <v>65.05757</v>
      </c>
      <c r="X23" s="41">
        <f t="shared" si="17"/>
        <v>0</v>
      </c>
      <c r="Y23" s="41">
        <f t="shared" si="18"/>
        <v>-58.47327</v>
      </c>
      <c r="Z23" s="41">
        <f t="shared" si="19"/>
        <v>0</v>
      </c>
      <c r="AA23" s="41" t="e">
        <f t="shared" si="0"/>
        <v>#DIV/0!</v>
      </c>
      <c r="AB23" s="41">
        <f t="shared" si="1"/>
        <v>0</v>
      </c>
      <c r="AC23" s="15"/>
      <c r="AD23" s="15"/>
      <c r="AE23" s="15"/>
      <c r="AF23" s="15"/>
      <c r="AG23" s="15"/>
      <c r="AH23" s="41" t="e">
        <f t="shared" si="21"/>
        <v>#DIV/0!</v>
      </c>
      <c r="AI23" s="15">
        <f t="shared" si="2"/>
        <v>0</v>
      </c>
      <c r="AJ23" s="41" t="e">
        <f t="shared" si="22"/>
        <v>#DIV/0!</v>
      </c>
      <c r="AK23" s="15">
        <f t="shared" si="4"/>
        <v>0</v>
      </c>
      <c r="AL23" s="41" t="e">
        <f t="shared" si="5"/>
        <v>#DIV/0!</v>
      </c>
    </row>
    <row r="24" spans="1:38" s="14" customFormat="1" ht="43.5" customHeight="1" hidden="1">
      <c r="A24" s="3" t="s">
        <v>379</v>
      </c>
      <c r="B24" s="13" t="s">
        <v>205</v>
      </c>
      <c r="C24" s="15">
        <v>26051.67314</v>
      </c>
      <c r="D24" s="15">
        <v>29004.07171</v>
      </c>
      <c r="E24" s="15">
        <v>33170.61163</v>
      </c>
      <c r="F24" s="15">
        <v>49237.71931</v>
      </c>
      <c r="G24" s="15">
        <f t="shared" si="6"/>
        <v>16067.107680000001</v>
      </c>
      <c r="H24" s="15">
        <f t="shared" si="7"/>
        <v>148.437779378987</v>
      </c>
      <c r="I24" s="15">
        <v>45656</v>
      </c>
      <c r="J24" s="15">
        <v>53800</v>
      </c>
      <c r="K24" s="15">
        <v>56500</v>
      </c>
      <c r="L24" s="50">
        <f t="shared" si="8"/>
        <v>10844</v>
      </c>
      <c r="M24" s="36">
        <f t="shared" si="9"/>
        <v>123.75153320483616</v>
      </c>
      <c r="N24" s="50">
        <f t="shared" si="10"/>
        <v>2700</v>
      </c>
      <c r="O24" s="36">
        <f t="shared" si="11"/>
        <v>105.0185873605948</v>
      </c>
      <c r="P24" s="50">
        <f t="shared" si="12"/>
        <v>7262.28069</v>
      </c>
      <c r="Q24" s="36">
        <f t="shared" si="13"/>
        <v>114.7494254237829</v>
      </c>
      <c r="R24" s="15"/>
      <c r="S24" s="15">
        <v>53000</v>
      </c>
      <c r="T24" s="15">
        <v>76052</v>
      </c>
      <c r="U24" s="41">
        <f t="shared" si="14"/>
        <v>22252</v>
      </c>
      <c r="V24" s="41">
        <f t="shared" si="15"/>
        <v>141.36059479553904</v>
      </c>
      <c r="W24" s="41">
        <f t="shared" si="16"/>
        <v>19552</v>
      </c>
      <c r="X24" s="41">
        <f t="shared" si="17"/>
        <v>134.60530973451327</v>
      </c>
      <c r="Y24" s="41">
        <f t="shared" si="18"/>
        <v>26814.28069</v>
      </c>
      <c r="Z24" s="41">
        <f t="shared" si="19"/>
        <v>154.45881951025729</v>
      </c>
      <c r="AA24" s="41">
        <f t="shared" si="0"/>
        <v>143.49433962264152</v>
      </c>
      <c r="AB24" s="41">
        <f t="shared" si="1"/>
        <v>76052</v>
      </c>
      <c r="AC24" s="15">
        <v>53000</v>
      </c>
      <c r="AD24" s="15"/>
      <c r="AE24" s="15">
        <v>76052</v>
      </c>
      <c r="AF24" s="15"/>
      <c r="AG24" s="15">
        <v>76052</v>
      </c>
      <c r="AH24" s="41">
        <f t="shared" si="21"/>
        <v>143.49433962264152</v>
      </c>
      <c r="AI24" s="15">
        <f t="shared" si="2"/>
        <v>0</v>
      </c>
      <c r="AJ24" s="41">
        <f t="shared" si="22"/>
        <v>100</v>
      </c>
      <c r="AK24" s="15">
        <f t="shared" si="4"/>
        <v>0</v>
      </c>
      <c r="AL24" s="41">
        <f t="shared" si="5"/>
        <v>100</v>
      </c>
    </row>
    <row r="25" spans="1:38" s="14" customFormat="1" ht="41.25" customHeight="1" hidden="1">
      <c r="A25" s="3" t="s">
        <v>214</v>
      </c>
      <c r="B25" s="13" t="s">
        <v>216</v>
      </c>
      <c r="C25" s="15">
        <v>-11.90166</v>
      </c>
      <c r="D25" s="15">
        <v>3.5982</v>
      </c>
      <c r="E25" s="53">
        <v>-0.00797000000000002</v>
      </c>
      <c r="F25" s="15">
        <v>-1.86916</v>
      </c>
      <c r="G25" s="15">
        <f t="shared" si="6"/>
        <v>-1.86119</v>
      </c>
      <c r="H25" s="15">
        <f t="shared" si="7"/>
        <v>23452.446675031304</v>
      </c>
      <c r="I25" s="15"/>
      <c r="J25" s="15"/>
      <c r="K25" s="15">
        <v>-67.18498</v>
      </c>
      <c r="L25" s="50">
        <f t="shared" si="8"/>
        <v>-67.18498</v>
      </c>
      <c r="M25" s="36" t="e">
        <f t="shared" si="9"/>
        <v>#DIV/0!</v>
      </c>
      <c r="N25" s="50">
        <f t="shared" si="10"/>
        <v>-67.18498</v>
      </c>
      <c r="O25" s="36" t="e">
        <f t="shared" si="11"/>
        <v>#DIV/0!</v>
      </c>
      <c r="P25" s="50">
        <f t="shared" si="12"/>
        <v>-65.31582</v>
      </c>
      <c r="Q25" s="36">
        <f t="shared" si="13"/>
        <v>3594.394273363436</v>
      </c>
      <c r="R25" s="15"/>
      <c r="S25" s="15"/>
      <c r="T25" s="15"/>
      <c r="U25" s="41">
        <f t="shared" si="14"/>
        <v>0</v>
      </c>
      <c r="V25" s="41" t="e">
        <f t="shared" si="15"/>
        <v>#DIV/0!</v>
      </c>
      <c r="W25" s="41">
        <f t="shared" si="16"/>
        <v>67.18498</v>
      </c>
      <c r="X25" s="41">
        <f t="shared" si="17"/>
        <v>0</v>
      </c>
      <c r="Y25" s="41">
        <f t="shared" si="18"/>
        <v>1.86916</v>
      </c>
      <c r="Z25" s="41">
        <f t="shared" si="19"/>
        <v>0</v>
      </c>
      <c r="AA25" s="41" t="e">
        <f t="shared" si="0"/>
        <v>#DIV/0!</v>
      </c>
      <c r="AB25" s="41">
        <f t="shared" si="1"/>
        <v>0</v>
      </c>
      <c r="AC25" s="15"/>
      <c r="AD25" s="15"/>
      <c r="AE25" s="15"/>
      <c r="AF25" s="15"/>
      <c r="AG25" s="15"/>
      <c r="AH25" s="41" t="e">
        <f t="shared" si="21"/>
        <v>#DIV/0!</v>
      </c>
      <c r="AI25" s="15">
        <f t="shared" si="2"/>
        <v>0</v>
      </c>
      <c r="AJ25" s="41" t="e">
        <f t="shared" si="22"/>
        <v>#DIV/0!</v>
      </c>
      <c r="AK25" s="15">
        <f t="shared" si="4"/>
        <v>0</v>
      </c>
      <c r="AL25" s="41" t="e">
        <f t="shared" si="5"/>
        <v>#DIV/0!</v>
      </c>
    </row>
    <row r="26" spans="1:38" s="14" customFormat="1" ht="30.75" customHeight="1" hidden="1">
      <c r="A26" s="3" t="s">
        <v>218</v>
      </c>
      <c r="B26" s="13" t="s">
        <v>217</v>
      </c>
      <c r="C26" s="15">
        <v>-25.95247</v>
      </c>
      <c r="D26" s="15">
        <v>-6.084</v>
      </c>
      <c r="E26" s="15">
        <v>-0.95113</v>
      </c>
      <c r="F26" s="15">
        <v>6.56935</v>
      </c>
      <c r="G26" s="15">
        <f t="shared" si="6"/>
        <v>7.52048</v>
      </c>
      <c r="H26" s="15">
        <f t="shared" si="7"/>
        <v>-690.6889699620451</v>
      </c>
      <c r="I26" s="15"/>
      <c r="J26" s="15"/>
      <c r="K26" s="15">
        <v>-5.87089</v>
      </c>
      <c r="L26" s="50">
        <f t="shared" si="8"/>
        <v>-5.87089</v>
      </c>
      <c r="M26" s="36" t="e">
        <f t="shared" si="9"/>
        <v>#DIV/0!</v>
      </c>
      <c r="N26" s="50">
        <f t="shared" si="10"/>
        <v>-5.87089</v>
      </c>
      <c r="O26" s="36" t="e">
        <f t="shared" si="11"/>
        <v>#DIV/0!</v>
      </c>
      <c r="P26" s="50">
        <f t="shared" si="12"/>
        <v>-12.44024</v>
      </c>
      <c r="Q26" s="36">
        <f t="shared" si="13"/>
        <v>-89.36789788944111</v>
      </c>
      <c r="R26" s="15"/>
      <c r="S26" s="15"/>
      <c r="T26" s="15"/>
      <c r="U26" s="41">
        <f t="shared" si="14"/>
        <v>0</v>
      </c>
      <c r="V26" s="41" t="e">
        <f t="shared" si="15"/>
        <v>#DIV/0!</v>
      </c>
      <c r="W26" s="41">
        <f t="shared" si="16"/>
        <v>5.87089</v>
      </c>
      <c r="X26" s="41">
        <f t="shared" si="17"/>
        <v>0</v>
      </c>
      <c r="Y26" s="41">
        <f t="shared" si="18"/>
        <v>-6.56935</v>
      </c>
      <c r="Z26" s="41">
        <f t="shared" si="19"/>
        <v>0</v>
      </c>
      <c r="AA26" s="41" t="e">
        <f t="shared" si="0"/>
        <v>#DIV/0!</v>
      </c>
      <c r="AB26" s="41">
        <f t="shared" si="1"/>
        <v>0</v>
      </c>
      <c r="AC26" s="15"/>
      <c r="AD26" s="15"/>
      <c r="AE26" s="15"/>
      <c r="AF26" s="15"/>
      <c r="AG26" s="15"/>
      <c r="AH26" s="41" t="e">
        <f t="shared" si="21"/>
        <v>#DIV/0!</v>
      </c>
      <c r="AI26" s="15">
        <f t="shared" si="2"/>
        <v>0</v>
      </c>
      <c r="AJ26" s="41" t="e">
        <f t="shared" si="22"/>
        <v>#DIV/0!</v>
      </c>
      <c r="AK26" s="15">
        <f t="shared" si="4"/>
        <v>0</v>
      </c>
      <c r="AL26" s="41" t="e">
        <f t="shared" si="5"/>
        <v>#DIV/0!</v>
      </c>
    </row>
    <row r="27" spans="1:38" ht="22.5" customHeight="1">
      <c r="A27" s="6" t="s">
        <v>16</v>
      </c>
      <c r="B27" s="7" t="s">
        <v>17</v>
      </c>
      <c r="C27" s="28">
        <v>78410.92702</v>
      </c>
      <c r="D27" s="28">
        <v>76962.93636</v>
      </c>
      <c r="E27" s="28">
        <v>63650.14891</v>
      </c>
      <c r="F27" s="28">
        <v>16190.79416</v>
      </c>
      <c r="G27" s="28">
        <f t="shared" si="6"/>
        <v>-47459.354750000006</v>
      </c>
      <c r="H27" s="28">
        <f t="shared" si="7"/>
        <v>25.437166192483616</v>
      </c>
      <c r="I27" s="28"/>
      <c r="J27" s="28"/>
      <c r="K27" s="28">
        <v>499.24221</v>
      </c>
      <c r="L27" s="51">
        <f t="shared" si="8"/>
        <v>499.24221</v>
      </c>
      <c r="M27" s="35" t="e">
        <f t="shared" si="9"/>
        <v>#DIV/0!</v>
      </c>
      <c r="N27" s="51">
        <f t="shared" si="10"/>
        <v>499.24221</v>
      </c>
      <c r="O27" s="35"/>
      <c r="P27" s="51">
        <f t="shared" si="12"/>
        <v>-15691.55195</v>
      </c>
      <c r="Q27" s="35">
        <f t="shared" si="13"/>
        <v>3.083494268819733</v>
      </c>
      <c r="R27" s="28"/>
      <c r="S27" s="28"/>
      <c r="T27" s="28"/>
      <c r="U27" s="40">
        <f t="shared" si="14"/>
        <v>0</v>
      </c>
      <c r="V27" s="40" t="e">
        <f t="shared" si="15"/>
        <v>#DIV/0!</v>
      </c>
      <c r="W27" s="40">
        <f t="shared" si="16"/>
        <v>-499.24221</v>
      </c>
      <c r="X27" s="40"/>
      <c r="Y27" s="40">
        <f t="shared" si="18"/>
        <v>-16190.79416</v>
      </c>
      <c r="Z27" s="40">
        <f t="shared" si="19"/>
        <v>0</v>
      </c>
      <c r="AA27" s="40" t="e">
        <f t="shared" si="0"/>
        <v>#DIV/0!</v>
      </c>
      <c r="AB27" s="40">
        <f t="shared" si="1"/>
        <v>0</v>
      </c>
      <c r="AC27" s="28"/>
      <c r="AD27" s="28"/>
      <c r="AE27" s="28"/>
      <c r="AF27" s="28"/>
      <c r="AG27" s="28"/>
      <c r="AH27" s="40" t="e">
        <f t="shared" si="21"/>
        <v>#DIV/0!</v>
      </c>
      <c r="AI27" s="28">
        <f t="shared" si="2"/>
        <v>0</v>
      </c>
      <c r="AJ27" s="40"/>
      <c r="AK27" s="28">
        <f t="shared" si="4"/>
        <v>0</v>
      </c>
      <c r="AL27" s="40"/>
    </row>
    <row r="28" spans="1:38" ht="22.5" customHeight="1">
      <c r="A28" s="6" t="s">
        <v>18</v>
      </c>
      <c r="B28" s="7" t="s">
        <v>19</v>
      </c>
      <c r="C28" s="28">
        <v>3704.32553</v>
      </c>
      <c r="D28" s="28">
        <v>1460.10837</v>
      </c>
      <c r="E28" s="28">
        <v>12.19726</v>
      </c>
      <c r="F28" s="28">
        <v>-297.951</v>
      </c>
      <c r="G28" s="28">
        <f t="shared" si="6"/>
        <v>-310.14826000000005</v>
      </c>
      <c r="H28" s="28">
        <f t="shared" si="7"/>
        <v>-2442.769933575246</v>
      </c>
      <c r="I28" s="28"/>
      <c r="J28" s="28"/>
      <c r="K28" s="28">
        <v>-88.88203</v>
      </c>
      <c r="L28" s="51">
        <f t="shared" si="8"/>
        <v>-88.88203</v>
      </c>
      <c r="M28" s="35" t="e">
        <f t="shared" si="9"/>
        <v>#DIV/0!</v>
      </c>
      <c r="N28" s="51">
        <f t="shared" si="10"/>
        <v>-88.88203</v>
      </c>
      <c r="O28" s="35"/>
      <c r="P28" s="51">
        <f t="shared" si="12"/>
        <v>209.06897000000004</v>
      </c>
      <c r="Q28" s="35">
        <f t="shared" si="13"/>
        <v>29.83108967581918</v>
      </c>
      <c r="R28" s="28"/>
      <c r="S28" s="28"/>
      <c r="T28" s="28"/>
      <c r="U28" s="40">
        <f t="shared" si="14"/>
        <v>0</v>
      </c>
      <c r="V28" s="40" t="e">
        <f t="shared" si="15"/>
        <v>#DIV/0!</v>
      </c>
      <c r="W28" s="40">
        <f t="shared" si="16"/>
        <v>88.88203</v>
      </c>
      <c r="X28" s="40"/>
      <c r="Y28" s="40">
        <f t="shared" si="18"/>
        <v>297.951</v>
      </c>
      <c r="Z28" s="40">
        <f t="shared" si="19"/>
        <v>0</v>
      </c>
      <c r="AA28" s="40" t="e">
        <f t="shared" si="0"/>
        <v>#DIV/0!</v>
      </c>
      <c r="AB28" s="40">
        <f t="shared" si="1"/>
        <v>0</v>
      </c>
      <c r="AC28" s="28"/>
      <c r="AD28" s="28"/>
      <c r="AE28" s="28"/>
      <c r="AF28" s="28"/>
      <c r="AG28" s="28"/>
      <c r="AH28" s="40" t="e">
        <f t="shared" si="21"/>
        <v>#DIV/0!</v>
      </c>
      <c r="AI28" s="28">
        <f t="shared" si="2"/>
        <v>0</v>
      </c>
      <c r="AJ28" s="40"/>
      <c r="AK28" s="28">
        <f t="shared" si="4"/>
        <v>0</v>
      </c>
      <c r="AL28" s="40"/>
    </row>
    <row r="29" spans="1:38" ht="22.5" customHeight="1">
      <c r="A29" s="6" t="s">
        <v>20</v>
      </c>
      <c r="B29" s="7" t="s">
        <v>21</v>
      </c>
      <c r="C29" s="28">
        <v>18547.26068</v>
      </c>
      <c r="D29" s="28">
        <v>19439.89832</v>
      </c>
      <c r="E29" s="28">
        <v>21968.27858</v>
      </c>
      <c r="F29" s="28">
        <v>46212.4535</v>
      </c>
      <c r="G29" s="28">
        <f t="shared" si="6"/>
        <v>24244.174920000005</v>
      </c>
      <c r="H29" s="28">
        <f t="shared" si="7"/>
        <v>210.3599211550057</v>
      </c>
      <c r="I29" s="28">
        <v>41800</v>
      </c>
      <c r="J29" s="28">
        <v>50200</v>
      </c>
      <c r="K29" s="28">
        <v>48900</v>
      </c>
      <c r="L29" s="51">
        <f t="shared" si="8"/>
        <v>7100</v>
      </c>
      <c r="M29" s="35">
        <f t="shared" si="9"/>
        <v>116.98564593301435</v>
      </c>
      <c r="N29" s="51">
        <f t="shared" si="10"/>
        <v>-1300</v>
      </c>
      <c r="O29" s="35">
        <f t="shared" si="11"/>
        <v>97.41035856573706</v>
      </c>
      <c r="P29" s="51">
        <f t="shared" si="12"/>
        <v>2687.5464999999967</v>
      </c>
      <c r="Q29" s="35">
        <f t="shared" si="13"/>
        <v>105.81563257618424</v>
      </c>
      <c r="R29" s="28">
        <v>55290</v>
      </c>
      <c r="S29" s="28">
        <v>48000</v>
      </c>
      <c r="T29" s="28">
        <v>51345</v>
      </c>
      <c r="U29" s="40">
        <f t="shared" si="14"/>
        <v>1145</v>
      </c>
      <c r="V29" s="40">
        <f t="shared" si="15"/>
        <v>102.28087649402391</v>
      </c>
      <c r="W29" s="40">
        <f t="shared" si="16"/>
        <v>2445</v>
      </c>
      <c r="X29" s="40">
        <f t="shared" si="17"/>
        <v>105</v>
      </c>
      <c r="Y29" s="40">
        <f t="shared" si="18"/>
        <v>5132.546499999997</v>
      </c>
      <c r="Z29" s="40">
        <f t="shared" si="19"/>
        <v>111.10641420499346</v>
      </c>
      <c r="AA29" s="40">
        <f t="shared" si="0"/>
        <v>106.96874999999999</v>
      </c>
      <c r="AB29" s="40">
        <f>T29-R29</f>
        <v>-3945</v>
      </c>
      <c r="AC29" s="28">
        <v>57000</v>
      </c>
      <c r="AD29" s="28">
        <v>59503</v>
      </c>
      <c r="AE29" s="28">
        <v>53912</v>
      </c>
      <c r="AF29" s="28">
        <v>64149</v>
      </c>
      <c r="AG29" s="28">
        <v>56608</v>
      </c>
      <c r="AH29" s="40">
        <f t="shared" si="21"/>
        <v>94.58245614035089</v>
      </c>
      <c r="AI29" s="28">
        <f t="shared" si="2"/>
        <v>2567</v>
      </c>
      <c r="AJ29" s="40">
        <f t="shared" si="22"/>
        <v>104.99951309767262</v>
      </c>
      <c r="AK29" s="28">
        <f t="shared" si="4"/>
        <v>2696</v>
      </c>
      <c r="AL29" s="40">
        <f t="shared" si="5"/>
        <v>105.00074194984418</v>
      </c>
    </row>
    <row r="30" spans="1:38" ht="27" customHeight="1" hidden="1">
      <c r="A30" s="6" t="s">
        <v>352</v>
      </c>
      <c r="B30" s="7" t="s">
        <v>351</v>
      </c>
      <c r="C30" s="28"/>
      <c r="D30" s="28"/>
      <c r="E30" s="28"/>
      <c r="F30" s="28"/>
      <c r="G30" s="28"/>
      <c r="H30" s="28"/>
      <c r="I30" s="28"/>
      <c r="J30" s="28"/>
      <c r="K30" s="28"/>
      <c r="L30" s="51">
        <f t="shared" si="8"/>
        <v>0</v>
      </c>
      <c r="M30" s="35" t="e">
        <f t="shared" si="9"/>
        <v>#DIV/0!</v>
      </c>
      <c r="N30" s="51"/>
      <c r="O30" s="35"/>
      <c r="P30" s="51"/>
      <c r="Q30" s="35"/>
      <c r="R30" s="28">
        <v>0</v>
      </c>
      <c r="S30" s="28"/>
      <c r="T30" s="28">
        <v>0</v>
      </c>
      <c r="U30" s="40"/>
      <c r="V30" s="40"/>
      <c r="W30" s="40"/>
      <c r="X30" s="40"/>
      <c r="Y30" s="40"/>
      <c r="Z30" s="40"/>
      <c r="AA30" s="40"/>
      <c r="AB30" s="40">
        <f>T30-R30</f>
        <v>0</v>
      </c>
      <c r="AC30" s="28"/>
      <c r="AD30" s="28"/>
      <c r="AE30" s="28"/>
      <c r="AF30" s="28"/>
      <c r="AG30" s="28"/>
      <c r="AH30" s="40"/>
      <c r="AI30" s="28">
        <f>AE30-T30</f>
        <v>0</v>
      </c>
      <c r="AJ30" s="40" t="e">
        <f>AE30/T30*100</f>
        <v>#DIV/0!</v>
      </c>
      <c r="AK30" s="28">
        <f>AG30-AE30</f>
        <v>0</v>
      </c>
      <c r="AL30" s="40" t="e">
        <f>AG30/AE30*100</f>
        <v>#DIV/0!</v>
      </c>
    </row>
    <row r="31" spans="1:38" s="1" customFormat="1" ht="22.5" customHeight="1">
      <c r="A31" s="4" t="s">
        <v>62</v>
      </c>
      <c r="B31" s="5" t="s">
        <v>63</v>
      </c>
      <c r="C31" s="23">
        <f>SUM(C32:C33)</f>
        <v>809517.28571</v>
      </c>
      <c r="D31" s="23">
        <f>SUM(D32:D33)</f>
        <v>412116.52174</v>
      </c>
      <c r="E31" s="23">
        <f>SUM(E32:E33)</f>
        <v>566874.34308</v>
      </c>
      <c r="F31" s="23">
        <f>SUM(F32:F33)</f>
        <v>617352.81812</v>
      </c>
      <c r="G31" s="23">
        <f t="shared" si="6"/>
        <v>50478.47503999993</v>
      </c>
      <c r="H31" s="23">
        <f t="shared" si="7"/>
        <v>108.90470271872512</v>
      </c>
      <c r="I31" s="23">
        <f>SUM(I32:I33)</f>
        <v>676092</v>
      </c>
      <c r="J31" s="23">
        <f>SUM(J32:J33)</f>
        <v>590546.5</v>
      </c>
      <c r="K31" s="23">
        <f>SUM(K32:K33)</f>
        <v>590546.5</v>
      </c>
      <c r="L31" s="56">
        <f t="shared" si="8"/>
        <v>-85545.5</v>
      </c>
      <c r="M31" s="34">
        <f t="shared" si="9"/>
        <v>87.34706223413382</v>
      </c>
      <c r="N31" s="56">
        <f t="shared" si="10"/>
        <v>0</v>
      </c>
      <c r="O31" s="34">
        <f t="shared" si="11"/>
        <v>100</v>
      </c>
      <c r="P31" s="56">
        <f t="shared" si="12"/>
        <v>-26806.318119999953</v>
      </c>
      <c r="Q31" s="34">
        <f t="shared" si="13"/>
        <v>95.65786089684791</v>
      </c>
      <c r="R31" s="23">
        <f>SUM(R32:R33)</f>
        <v>645977</v>
      </c>
      <c r="S31" s="23">
        <f>SUM(S32:S33)</f>
        <v>652421</v>
      </c>
      <c r="T31" s="23">
        <f>SUM(T32:T33)</f>
        <v>780977</v>
      </c>
      <c r="U31" s="39">
        <f t="shared" si="14"/>
        <v>190430.5</v>
      </c>
      <c r="V31" s="39">
        <f t="shared" si="15"/>
        <v>132.24648694048648</v>
      </c>
      <c r="W31" s="39">
        <f t="shared" si="16"/>
        <v>190430.5</v>
      </c>
      <c r="X31" s="39">
        <f t="shared" si="17"/>
        <v>132.24648694048648</v>
      </c>
      <c r="Y31" s="39">
        <f t="shared" si="18"/>
        <v>163624.18188000005</v>
      </c>
      <c r="Z31" s="39">
        <f t="shared" si="19"/>
        <v>126.5041605184987</v>
      </c>
      <c r="AA31" s="39">
        <f t="shared" si="0"/>
        <v>119.70445463895246</v>
      </c>
      <c r="AB31" s="39">
        <f>T31-R31</f>
        <v>135000</v>
      </c>
      <c r="AC31" s="23">
        <f>SUM(AC32:AC33)</f>
        <v>613150.5</v>
      </c>
      <c r="AD31" s="23">
        <f>SUM(AD32:AD33)</f>
        <v>651156</v>
      </c>
      <c r="AE31" s="23">
        <f>SUM(AE32:AE33)</f>
        <v>654134</v>
      </c>
      <c r="AF31" s="23">
        <f>SUM(AF32:AF33)</f>
        <v>656596</v>
      </c>
      <c r="AG31" s="23">
        <f>SUM(AG32:AG33)</f>
        <v>657549</v>
      </c>
      <c r="AH31" s="39">
        <f t="shared" si="21"/>
        <v>106.68408490248315</v>
      </c>
      <c r="AI31" s="23">
        <f t="shared" si="2"/>
        <v>-126843</v>
      </c>
      <c r="AJ31" s="39">
        <f t="shared" si="22"/>
        <v>83.75842054247437</v>
      </c>
      <c r="AK31" s="23">
        <f t="shared" si="4"/>
        <v>3415</v>
      </c>
      <c r="AL31" s="39">
        <f t="shared" si="5"/>
        <v>100.52206428652232</v>
      </c>
    </row>
    <row r="32" spans="1:38" ht="21" customHeight="1">
      <c r="A32" s="6" t="s">
        <v>64</v>
      </c>
      <c r="B32" s="7" t="s">
        <v>65</v>
      </c>
      <c r="C32" s="28">
        <v>48801.50804</v>
      </c>
      <c r="D32" s="28">
        <v>60900.63467</v>
      </c>
      <c r="E32" s="28">
        <v>72629.56635</v>
      </c>
      <c r="F32" s="28">
        <v>78779.67806</v>
      </c>
      <c r="G32" s="28">
        <f t="shared" si="6"/>
        <v>6150.111710000012</v>
      </c>
      <c r="H32" s="28">
        <f t="shared" si="7"/>
        <v>108.4677797473866</v>
      </c>
      <c r="I32" s="28">
        <v>82234</v>
      </c>
      <c r="J32" s="28">
        <v>82702</v>
      </c>
      <c r="K32" s="28">
        <v>82702</v>
      </c>
      <c r="L32" s="51">
        <f t="shared" si="8"/>
        <v>468</v>
      </c>
      <c r="M32" s="35">
        <f t="shared" si="9"/>
        <v>100.56910766836103</v>
      </c>
      <c r="N32" s="51">
        <f t="shared" si="10"/>
        <v>0</v>
      </c>
      <c r="O32" s="35">
        <f t="shared" si="11"/>
        <v>100</v>
      </c>
      <c r="P32" s="51">
        <f t="shared" si="12"/>
        <v>3922.3219399999944</v>
      </c>
      <c r="Q32" s="35">
        <f t="shared" si="13"/>
        <v>104.9788499224542</v>
      </c>
      <c r="R32" s="28">
        <v>103140</v>
      </c>
      <c r="S32" s="28">
        <v>96140</v>
      </c>
      <c r="T32" s="28">
        <f>103140+5000</f>
        <v>108140</v>
      </c>
      <c r="U32" s="40">
        <f t="shared" si="14"/>
        <v>25438</v>
      </c>
      <c r="V32" s="40">
        <f t="shared" si="15"/>
        <v>130.7586273608861</v>
      </c>
      <c r="W32" s="40">
        <f t="shared" si="16"/>
        <v>25438</v>
      </c>
      <c r="X32" s="40">
        <f t="shared" si="17"/>
        <v>130.7586273608861</v>
      </c>
      <c r="Y32" s="40">
        <f t="shared" si="18"/>
        <v>29360.321939999994</v>
      </c>
      <c r="Z32" s="40">
        <f t="shared" si="19"/>
        <v>137.26890317784574</v>
      </c>
      <c r="AA32" s="40">
        <f t="shared" si="0"/>
        <v>112.48179737882256</v>
      </c>
      <c r="AB32" s="40">
        <f>T32-R32</f>
        <v>5000</v>
      </c>
      <c r="AC32" s="28">
        <v>100947.6</v>
      </c>
      <c r="AD32" s="28">
        <v>108319</v>
      </c>
      <c r="AE32" s="28">
        <f>108297+3000</f>
        <v>111297</v>
      </c>
      <c r="AF32" s="28">
        <v>113759</v>
      </c>
      <c r="AG32" s="28">
        <f>113712+1000</f>
        <v>114712</v>
      </c>
      <c r="AH32" s="40">
        <f t="shared" si="21"/>
        <v>110.25224968201324</v>
      </c>
      <c r="AI32" s="28">
        <f t="shared" si="2"/>
        <v>3157</v>
      </c>
      <c r="AJ32" s="40">
        <f t="shared" si="22"/>
        <v>102.91936378768263</v>
      </c>
      <c r="AK32" s="28">
        <f t="shared" si="4"/>
        <v>3415</v>
      </c>
      <c r="AL32" s="40">
        <f t="shared" si="5"/>
        <v>103.06836662264031</v>
      </c>
    </row>
    <row r="33" spans="1:38" ht="21" customHeight="1">
      <c r="A33" s="6" t="s">
        <v>66</v>
      </c>
      <c r="B33" s="7" t="s">
        <v>67</v>
      </c>
      <c r="C33" s="28">
        <f>C34+C35</f>
        <v>760715.77767</v>
      </c>
      <c r="D33" s="28">
        <f>D34+D35</f>
        <v>351215.88707</v>
      </c>
      <c r="E33" s="28">
        <f>E34+E35</f>
        <v>494244.77673</v>
      </c>
      <c r="F33" s="28">
        <f>F34+F35</f>
        <v>538573.14006</v>
      </c>
      <c r="G33" s="28">
        <f t="shared" si="6"/>
        <v>44328.36333000002</v>
      </c>
      <c r="H33" s="28">
        <f t="shared" si="7"/>
        <v>108.96890881139572</v>
      </c>
      <c r="I33" s="28">
        <f>I34+I35</f>
        <v>593858</v>
      </c>
      <c r="J33" s="28">
        <f>J34+J35</f>
        <v>507844.5</v>
      </c>
      <c r="K33" s="28">
        <f>K34+K35</f>
        <v>507844.5</v>
      </c>
      <c r="L33" s="51">
        <f t="shared" si="8"/>
        <v>-86013.5</v>
      </c>
      <c r="M33" s="35">
        <f t="shared" si="9"/>
        <v>85.51615032549869</v>
      </c>
      <c r="N33" s="51">
        <f t="shared" si="10"/>
        <v>0</v>
      </c>
      <c r="O33" s="35">
        <f t="shared" si="11"/>
        <v>100</v>
      </c>
      <c r="P33" s="51">
        <f t="shared" si="12"/>
        <v>-30728.640060000005</v>
      </c>
      <c r="Q33" s="35">
        <f t="shared" si="13"/>
        <v>94.29443509630342</v>
      </c>
      <c r="R33" s="28">
        <f>R34+R35</f>
        <v>542837</v>
      </c>
      <c r="S33" s="28">
        <f>S34+S35</f>
        <v>556281</v>
      </c>
      <c r="T33" s="28">
        <f>T34+T35</f>
        <v>672837</v>
      </c>
      <c r="U33" s="40">
        <f t="shared" si="14"/>
        <v>164992.5</v>
      </c>
      <c r="V33" s="40">
        <f t="shared" si="15"/>
        <v>132.48878347604435</v>
      </c>
      <c r="W33" s="40">
        <f t="shared" si="16"/>
        <v>164992.5</v>
      </c>
      <c r="X33" s="40">
        <f t="shared" si="17"/>
        <v>132.48878347604435</v>
      </c>
      <c r="Y33" s="40">
        <f t="shared" si="18"/>
        <v>134263.85994</v>
      </c>
      <c r="Z33" s="40">
        <f t="shared" si="19"/>
        <v>124.9295499447006</v>
      </c>
      <c r="AA33" s="40">
        <f t="shared" si="0"/>
        <v>120.95271993830457</v>
      </c>
      <c r="AB33" s="40">
        <f>T33-R33</f>
        <v>130000</v>
      </c>
      <c r="AC33" s="28">
        <f>AC34+AC35</f>
        <v>512202.89999999997</v>
      </c>
      <c r="AD33" s="28">
        <f>AD34+AD35</f>
        <v>542837</v>
      </c>
      <c r="AE33" s="28">
        <f>AE34+AE35</f>
        <v>542837</v>
      </c>
      <c r="AF33" s="28">
        <f>AF34+AF35</f>
        <v>542837</v>
      </c>
      <c r="AG33" s="28">
        <f>AG34+AG35</f>
        <v>542837</v>
      </c>
      <c r="AH33" s="40">
        <f t="shared" si="21"/>
        <v>105.98085250981595</v>
      </c>
      <c r="AI33" s="28">
        <f t="shared" si="2"/>
        <v>-130000</v>
      </c>
      <c r="AJ33" s="40">
        <f t="shared" si="22"/>
        <v>80.67882711563128</v>
      </c>
      <c r="AK33" s="28">
        <f t="shared" si="4"/>
        <v>0</v>
      </c>
      <c r="AL33" s="40">
        <f t="shared" si="5"/>
        <v>100</v>
      </c>
    </row>
    <row r="34" spans="1:38" s="14" customFormat="1" ht="30.75" customHeight="1">
      <c r="A34" s="3" t="s">
        <v>380</v>
      </c>
      <c r="B34" s="13" t="s">
        <v>171</v>
      </c>
      <c r="C34" s="15">
        <v>530770.36755</v>
      </c>
      <c r="D34" s="15">
        <v>127647.88835</v>
      </c>
      <c r="E34" s="15">
        <v>318947.45329</v>
      </c>
      <c r="F34" s="15">
        <v>368251.88844</v>
      </c>
      <c r="G34" s="15">
        <f t="shared" si="6"/>
        <v>49304.435150000034</v>
      </c>
      <c r="H34" s="15">
        <f t="shared" si="7"/>
        <v>115.45848215479258</v>
      </c>
      <c r="I34" s="15">
        <v>439073</v>
      </c>
      <c r="J34" s="15">
        <v>334463.7</v>
      </c>
      <c r="K34" s="15">
        <v>335800</v>
      </c>
      <c r="L34" s="50">
        <f t="shared" si="8"/>
        <v>-103273</v>
      </c>
      <c r="M34" s="36">
        <f t="shared" si="9"/>
        <v>76.47930981864064</v>
      </c>
      <c r="N34" s="50">
        <f t="shared" si="10"/>
        <v>1336.2999999999884</v>
      </c>
      <c r="O34" s="36">
        <f t="shared" si="11"/>
        <v>100.39953513639894</v>
      </c>
      <c r="P34" s="50">
        <f t="shared" si="12"/>
        <v>-32451.88844000001</v>
      </c>
      <c r="Q34" s="36">
        <f t="shared" si="13"/>
        <v>91.18758397208126</v>
      </c>
      <c r="R34" s="15">
        <v>368651</v>
      </c>
      <c r="S34" s="15">
        <v>381166</v>
      </c>
      <c r="T34" s="15">
        <f>368651+100000</f>
        <v>468651</v>
      </c>
      <c r="U34" s="41">
        <f t="shared" si="14"/>
        <v>134187.3</v>
      </c>
      <c r="V34" s="41">
        <f t="shared" si="15"/>
        <v>140.12013859800032</v>
      </c>
      <c r="W34" s="41">
        <f t="shared" si="16"/>
        <v>132851</v>
      </c>
      <c r="X34" s="41">
        <f t="shared" si="17"/>
        <v>139.56253722453843</v>
      </c>
      <c r="Y34" s="41">
        <f t="shared" si="18"/>
        <v>100399.11155999999</v>
      </c>
      <c r="Z34" s="41">
        <f t="shared" si="19"/>
        <v>127.26370582519313</v>
      </c>
      <c r="AA34" s="41">
        <f t="shared" si="0"/>
        <v>122.95194219841224</v>
      </c>
      <c r="AB34" s="41"/>
      <c r="AC34" s="15">
        <v>335337.1</v>
      </c>
      <c r="AD34" s="15">
        <v>368651</v>
      </c>
      <c r="AE34" s="15">
        <v>368651</v>
      </c>
      <c r="AF34" s="15">
        <v>368651</v>
      </c>
      <c r="AG34" s="15">
        <v>368651</v>
      </c>
      <c r="AH34" s="41">
        <f t="shared" si="21"/>
        <v>109.93445103449635</v>
      </c>
      <c r="AI34" s="15">
        <f t="shared" si="2"/>
        <v>-100000</v>
      </c>
      <c r="AJ34" s="41">
        <f t="shared" si="22"/>
        <v>78.66216011488292</v>
      </c>
      <c r="AK34" s="15">
        <f t="shared" si="4"/>
        <v>0</v>
      </c>
      <c r="AL34" s="41">
        <f t="shared" si="5"/>
        <v>100</v>
      </c>
    </row>
    <row r="35" spans="1:38" s="14" customFormat="1" ht="30.75" customHeight="1">
      <c r="A35" s="3" t="s">
        <v>381</v>
      </c>
      <c r="B35" s="13" t="s">
        <v>172</v>
      </c>
      <c r="C35" s="15">
        <v>229945.41012</v>
      </c>
      <c r="D35" s="15">
        <v>223567.99872</v>
      </c>
      <c r="E35" s="15">
        <v>175297.32344</v>
      </c>
      <c r="F35" s="15">
        <v>170321.25162</v>
      </c>
      <c r="G35" s="15">
        <f t="shared" si="6"/>
        <v>-4976.071820000012</v>
      </c>
      <c r="H35" s="15">
        <f t="shared" si="7"/>
        <v>97.1613532241391</v>
      </c>
      <c r="I35" s="15">
        <v>154785</v>
      </c>
      <c r="J35" s="15">
        <v>173380.8</v>
      </c>
      <c r="K35" s="15">
        <v>172044.5</v>
      </c>
      <c r="L35" s="50">
        <f t="shared" si="8"/>
        <v>17259.5</v>
      </c>
      <c r="M35" s="36">
        <f t="shared" si="9"/>
        <v>111.15062829085505</v>
      </c>
      <c r="N35" s="50">
        <f t="shared" si="10"/>
        <v>-1336.2999999999884</v>
      </c>
      <c r="O35" s="36">
        <f t="shared" si="11"/>
        <v>99.22926875409503</v>
      </c>
      <c r="P35" s="50">
        <f t="shared" si="12"/>
        <v>1723.2483800000045</v>
      </c>
      <c r="Q35" s="36">
        <f t="shared" si="13"/>
        <v>101.01176357243118</v>
      </c>
      <c r="R35" s="15">
        <v>174186</v>
      </c>
      <c r="S35" s="15">
        <v>175115</v>
      </c>
      <c r="T35" s="15">
        <f>174186+30000</f>
        <v>204186</v>
      </c>
      <c r="U35" s="41">
        <f t="shared" si="14"/>
        <v>30805.20000000001</v>
      </c>
      <c r="V35" s="41">
        <f t="shared" si="15"/>
        <v>117.76736524459457</v>
      </c>
      <c r="W35" s="41">
        <f t="shared" si="16"/>
        <v>32141.5</v>
      </c>
      <c r="X35" s="41">
        <f t="shared" si="17"/>
        <v>118.68208515820035</v>
      </c>
      <c r="Y35" s="41">
        <f t="shared" si="18"/>
        <v>33864.748380000005</v>
      </c>
      <c r="Z35" s="41">
        <f t="shared" si="19"/>
        <v>119.88286726283278</v>
      </c>
      <c r="AA35" s="41">
        <f t="shared" si="0"/>
        <v>116.60109071181795</v>
      </c>
      <c r="AB35" s="41"/>
      <c r="AC35" s="15">
        <v>176865.8</v>
      </c>
      <c r="AD35" s="15">
        <v>174186</v>
      </c>
      <c r="AE35" s="15">
        <v>174186</v>
      </c>
      <c r="AF35" s="15">
        <v>174186</v>
      </c>
      <c r="AG35" s="15">
        <v>174186</v>
      </c>
      <c r="AH35" s="41">
        <f t="shared" si="21"/>
        <v>98.48483991817525</v>
      </c>
      <c r="AI35" s="15">
        <f t="shared" si="2"/>
        <v>-30000</v>
      </c>
      <c r="AJ35" s="41">
        <f t="shared" si="22"/>
        <v>85.30751373747466</v>
      </c>
      <c r="AK35" s="15">
        <f t="shared" si="4"/>
        <v>0</v>
      </c>
      <c r="AL35" s="41">
        <f t="shared" si="5"/>
        <v>100</v>
      </c>
    </row>
    <row r="36" spans="1:38" s="1" customFormat="1" ht="21" customHeight="1">
      <c r="A36" s="4" t="s">
        <v>22</v>
      </c>
      <c r="B36" s="5" t="s">
        <v>23</v>
      </c>
      <c r="C36" s="23">
        <f>C37+C41+C42</f>
        <v>16203.06932</v>
      </c>
      <c r="D36" s="23">
        <f>D37+D41+D42</f>
        <v>18394.285839999997</v>
      </c>
      <c r="E36" s="23">
        <f>E37+E41+E42</f>
        <v>16204.82485</v>
      </c>
      <c r="F36" s="23">
        <f>F37+F41+F42</f>
        <v>17200.168809999996</v>
      </c>
      <c r="G36" s="23">
        <f t="shared" si="6"/>
        <v>995.3439599999947</v>
      </c>
      <c r="H36" s="23">
        <f t="shared" si="7"/>
        <v>106.14226916497647</v>
      </c>
      <c r="I36" s="23">
        <f>I37+I41+I42</f>
        <v>17000</v>
      </c>
      <c r="J36" s="23">
        <f>J37+J41+J42</f>
        <v>17216.4</v>
      </c>
      <c r="K36" s="23">
        <f>K37+K41+K42</f>
        <v>19927.33939</v>
      </c>
      <c r="L36" s="56">
        <f t="shared" si="8"/>
        <v>2927.339390000001</v>
      </c>
      <c r="M36" s="34">
        <f t="shared" si="9"/>
        <v>117.21964347058824</v>
      </c>
      <c r="N36" s="56">
        <f t="shared" si="10"/>
        <v>2710.9393899999995</v>
      </c>
      <c r="O36" s="34">
        <f t="shared" si="11"/>
        <v>115.74626164587254</v>
      </c>
      <c r="P36" s="56">
        <f t="shared" si="12"/>
        <v>2727.1705800000054</v>
      </c>
      <c r="Q36" s="34">
        <f t="shared" si="13"/>
        <v>115.85548729274365</v>
      </c>
      <c r="R36" s="23">
        <f>R37+R41+R42</f>
        <v>20979</v>
      </c>
      <c r="S36" s="23">
        <f>S37+S41+S42</f>
        <v>17500</v>
      </c>
      <c r="T36" s="23">
        <f>T37+T41+T42</f>
        <v>21000</v>
      </c>
      <c r="U36" s="39">
        <f t="shared" si="14"/>
        <v>3783.5999999999985</v>
      </c>
      <c r="V36" s="39">
        <f t="shared" si="15"/>
        <v>121.97671987175018</v>
      </c>
      <c r="W36" s="39">
        <f t="shared" si="16"/>
        <v>1072.660609999999</v>
      </c>
      <c r="X36" s="39">
        <f t="shared" si="17"/>
        <v>105.38285914143803</v>
      </c>
      <c r="Y36" s="39">
        <f t="shared" si="18"/>
        <v>3799.8311900000044</v>
      </c>
      <c r="Z36" s="39">
        <f t="shared" si="19"/>
        <v>122.09182498133868</v>
      </c>
      <c r="AA36" s="39">
        <f t="shared" si="0"/>
        <v>120</v>
      </c>
      <c r="AB36" s="39">
        <f>T36-R36</f>
        <v>21</v>
      </c>
      <c r="AC36" s="23">
        <f>AC37+AC41+AC42</f>
        <v>17500</v>
      </c>
      <c r="AD36" s="23">
        <f>AD37+AD41+AD42</f>
        <v>21886</v>
      </c>
      <c r="AE36" s="23">
        <f>AE37+AE41+AE42</f>
        <v>21876</v>
      </c>
      <c r="AF36" s="23">
        <f>AF37+AF41+AF42</f>
        <v>23220</v>
      </c>
      <c r="AG36" s="23">
        <f>AG37+AG41+AG42</f>
        <v>23210</v>
      </c>
      <c r="AH36" s="39">
        <f t="shared" si="21"/>
        <v>125.00571428571428</v>
      </c>
      <c r="AI36" s="23">
        <f t="shared" si="2"/>
        <v>876</v>
      </c>
      <c r="AJ36" s="39">
        <f t="shared" si="22"/>
        <v>104.17142857142858</v>
      </c>
      <c r="AK36" s="23">
        <f t="shared" si="4"/>
        <v>1334</v>
      </c>
      <c r="AL36" s="39">
        <f t="shared" si="5"/>
        <v>106.0980069482538</v>
      </c>
    </row>
    <row r="37" spans="1:38" ht="30.75" customHeight="1">
      <c r="A37" s="6" t="s">
        <v>24</v>
      </c>
      <c r="B37" s="7" t="s">
        <v>54</v>
      </c>
      <c r="C37" s="28">
        <v>16203.06932</v>
      </c>
      <c r="D37" s="28">
        <v>18232.68584</v>
      </c>
      <c r="E37" s="28">
        <v>16148.22485</v>
      </c>
      <c r="F37" s="28">
        <f>SUM(F38:F40)</f>
        <v>17002.568809999997</v>
      </c>
      <c r="G37" s="28">
        <f t="shared" si="6"/>
        <v>854.3439599999965</v>
      </c>
      <c r="H37" s="28">
        <f t="shared" si="7"/>
        <v>105.29063700769558</v>
      </c>
      <c r="I37" s="28">
        <f>SUM(I38:I40)</f>
        <v>17000</v>
      </c>
      <c r="J37" s="28">
        <f>SUM(J38:J40)</f>
        <v>17200</v>
      </c>
      <c r="K37" s="28">
        <f>SUM(K38:K40)</f>
        <v>19885.93939</v>
      </c>
      <c r="L37" s="51">
        <f t="shared" si="8"/>
        <v>2885.9393899999995</v>
      </c>
      <c r="M37" s="35">
        <f t="shared" si="9"/>
        <v>116.97611405882353</v>
      </c>
      <c r="N37" s="51">
        <f t="shared" si="10"/>
        <v>2685.9393899999995</v>
      </c>
      <c r="O37" s="35">
        <f t="shared" si="11"/>
        <v>115.61592668604649</v>
      </c>
      <c r="P37" s="51">
        <f t="shared" si="12"/>
        <v>2883.3705800000025</v>
      </c>
      <c r="Q37" s="35">
        <f t="shared" si="13"/>
        <v>116.95844088161643</v>
      </c>
      <c r="R37" s="28">
        <f>SUM(R38:R40)</f>
        <v>20969</v>
      </c>
      <c r="S37" s="28">
        <f>SUM(S38:S40)</f>
        <v>17500</v>
      </c>
      <c r="T37" s="28">
        <f>SUM(T38:T40)</f>
        <v>21000</v>
      </c>
      <c r="U37" s="40">
        <f t="shared" si="14"/>
        <v>3800</v>
      </c>
      <c r="V37" s="40">
        <f t="shared" si="15"/>
        <v>122.09302325581395</v>
      </c>
      <c r="W37" s="40">
        <f t="shared" si="16"/>
        <v>1114.0606100000005</v>
      </c>
      <c r="X37" s="40">
        <f t="shared" si="17"/>
        <v>105.6022528689805</v>
      </c>
      <c r="Y37" s="40">
        <f t="shared" si="18"/>
        <v>3997.431190000003</v>
      </c>
      <c r="Z37" s="40">
        <f t="shared" si="19"/>
        <v>123.51074849142165</v>
      </c>
      <c r="AA37" s="40">
        <f t="shared" si="0"/>
        <v>120</v>
      </c>
      <c r="AB37" s="40">
        <f>T37-R37</f>
        <v>31</v>
      </c>
      <c r="AC37" s="28">
        <f>SUM(AC38:AC40)</f>
        <v>17500</v>
      </c>
      <c r="AD37" s="28">
        <f>SUM(AD38:AD40)</f>
        <v>21876</v>
      </c>
      <c r="AE37" s="28">
        <f>SUM(AE38:AE40)</f>
        <v>21876</v>
      </c>
      <c r="AF37" s="28">
        <f>SUM(AF38:AF40)</f>
        <v>23210</v>
      </c>
      <c r="AG37" s="28">
        <f>SUM(AG38:AG40)</f>
        <v>23210</v>
      </c>
      <c r="AH37" s="40">
        <f t="shared" si="21"/>
        <v>125.00571428571428</v>
      </c>
      <c r="AI37" s="28">
        <f t="shared" si="2"/>
        <v>876</v>
      </c>
      <c r="AJ37" s="40">
        <f t="shared" si="22"/>
        <v>104.17142857142858</v>
      </c>
      <c r="AK37" s="28">
        <f t="shared" si="4"/>
        <v>1334</v>
      </c>
      <c r="AL37" s="40">
        <f t="shared" si="5"/>
        <v>106.0980069482538</v>
      </c>
    </row>
    <row r="38" spans="1:38" s="14" customFormat="1" ht="43.5" customHeight="1" hidden="1">
      <c r="A38" s="3" t="s">
        <v>319</v>
      </c>
      <c r="B38" s="13" t="s">
        <v>322</v>
      </c>
      <c r="C38" s="15"/>
      <c r="D38" s="15"/>
      <c r="E38" s="15"/>
      <c r="F38" s="15">
        <v>16594.19721</v>
      </c>
      <c r="G38" s="15">
        <f t="shared" si="6"/>
        <v>16594.19721</v>
      </c>
      <c r="H38" s="15" t="e">
        <f t="shared" si="7"/>
        <v>#DIV/0!</v>
      </c>
      <c r="I38" s="15">
        <v>17000</v>
      </c>
      <c r="J38" s="15">
        <v>17100</v>
      </c>
      <c r="K38" s="15">
        <v>19700</v>
      </c>
      <c r="L38" s="50">
        <f t="shared" si="8"/>
        <v>2700</v>
      </c>
      <c r="M38" s="36">
        <f t="shared" si="9"/>
        <v>115.88235294117648</v>
      </c>
      <c r="N38" s="50">
        <f t="shared" si="10"/>
        <v>2600</v>
      </c>
      <c r="O38" s="36">
        <f t="shared" si="11"/>
        <v>115.2046783625731</v>
      </c>
      <c r="P38" s="50">
        <f t="shared" si="12"/>
        <v>3105.8027900000016</v>
      </c>
      <c r="Q38" s="36">
        <f t="shared" si="13"/>
        <v>118.71619790156755</v>
      </c>
      <c r="R38" s="15">
        <v>20969</v>
      </c>
      <c r="S38" s="15">
        <v>17500</v>
      </c>
      <c r="T38" s="15">
        <v>21000</v>
      </c>
      <c r="U38" s="41">
        <f t="shared" si="14"/>
        <v>3900</v>
      </c>
      <c r="V38" s="41">
        <f t="shared" si="15"/>
        <v>122.80701754385966</v>
      </c>
      <c r="W38" s="41">
        <f t="shared" si="16"/>
        <v>1300</v>
      </c>
      <c r="X38" s="41">
        <f t="shared" si="17"/>
        <v>106.59898477157361</v>
      </c>
      <c r="Y38" s="41">
        <f t="shared" si="18"/>
        <v>4405.802790000002</v>
      </c>
      <c r="Z38" s="41">
        <f t="shared" si="19"/>
        <v>126.55026172248319</v>
      </c>
      <c r="AA38" s="41">
        <f t="shared" si="0"/>
        <v>120</v>
      </c>
      <c r="AB38" s="41"/>
      <c r="AC38" s="15">
        <v>17500</v>
      </c>
      <c r="AD38" s="15">
        <v>21876</v>
      </c>
      <c r="AE38" s="15">
        <v>21876</v>
      </c>
      <c r="AF38" s="15">
        <v>23210</v>
      </c>
      <c r="AG38" s="15">
        <v>23210</v>
      </c>
      <c r="AH38" s="41">
        <f t="shared" si="21"/>
        <v>125.00571428571428</v>
      </c>
      <c r="AI38" s="15">
        <f t="shared" si="2"/>
        <v>876</v>
      </c>
      <c r="AJ38" s="41">
        <f t="shared" si="22"/>
        <v>104.17142857142858</v>
      </c>
      <c r="AK38" s="15">
        <f t="shared" si="4"/>
        <v>1334</v>
      </c>
      <c r="AL38" s="41">
        <f t="shared" si="5"/>
        <v>106.0980069482538</v>
      </c>
    </row>
    <row r="39" spans="1:38" s="14" customFormat="1" ht="43.5" customHeight="1" hidden="1">
      <c r="A39" s="3" t="s">
        <v>320</v>
      </c>
      <c r="B39" s="13" t="s">
        <v>323</v>
      </c>
      <c r="C39" s="15"/>
      <c r="D39" s="15"/>
      <c r="E39" s="15"/>
      <c r="F39" s="15">
        <v>405.54699</v>
      </c>
      <c r="G39" s="15">
        <f t="shared" si="6"/>
        <v>405.54699</v>
      </c>
      <c r="H39" s="15" t="e">
        <f t="shared" si="7"/>
        <v>#DIV/0!</v>
      </c>
      <c r="I39" s="15">
        <v>0</v>
      </c>
      <c r="J39" s="15">
        <v>100</v>
      </c>
      <c r="K39" s="15">
        <v>185.63939</v>
      </c>
      <c r="L39" s="50">
        <f t="shared" si="8"/>
        <v>185.63939</v>
      </c>
      <c r="M39" s="36" t="e">
        <f t="shared" si="9"/>
        <v>#DIV/0!</v>
      </c>
      <c r="N39" s="50">
        <f t="shared" si="10"/>
        <v>85.63938999999999</v>
      </c>
      <c r="O39" s="36">
        <f t="shared" si="11"/>
        <v>185.63939</v>
      </c>
      <c r="P39" s="50">
        <f t="shared" si="12"/>
        <v>-219.9076</v>
      </c>
      <c r="Q39" s="36">
        <f t="shared" si="13"/>
        <v>45.77506295879547</v>
      </c>
      <c r="R39" s="15"/>
      <c r="S39" s="15"/>
      <c r="T39" s="15"/>
      <c r="U39" s="41">
        <f t="shared" si="14"/>
        <v>-100</v>
      </c>
      <c r="V39" s="41">
        <f t="shared" si="15"/>
        <v>0</v>
      </c>
      <c r="W39" s="41">
        <f t="shared" si="16"/>
        <v>-185.63939</v>
      </c>
      <c r="X39" s="41">
        <f t="shared" si="17"/>
        <v>0</v>
      </c>
      <c r="Y39" s="41">
        <f t="shared" si="18"/>
        <v>-405.54699</v>
      </c>
      <c r="Z39" s="41">
        <f t="shared" si="19"/>
        <v>0</v>
      </c>
      <c r="AA39" s="41" t="e">
        <f t="shared" si="0"/>
        <v>#DIV/0!</v>
      </c>
      <c r="AB39" s="41"/>
      <c r="AC39" s="15"/>
      <c r="AD39" s="15"/>
      <c r="AE39" s="15"/>
      <c r="AF39" s="15"/>
      <c r="AG39" s="15"/>
      <c r="AH39" s="41" t="e">
        <f t="shared" si="21"/>
        <v>#DIV/0!</v>
      </c>
      <c r="AI39" s="15">
        <f t="shared" si="2"/>
        <v>0</v>
      </c>
      <c r="AJ39" s="41" t="e">
        <f t="shared" si="22"/>
        <v>#DIV/0!</v>
      </c>
      <c r="AK39" s="15">
        <f t="shared" si="4"/>
        <v>0</v>
      </c>
      <c r="AL39" s="41" t="e">
        <f t="shared" si="5"/>
        <v>#DIV/0!</v>
      </c>
    </row>
    <row r="40" spans="1:38" s="14" customFormat="1" ht="30.75" customHeight="1" hidden="1">
      <c r="A40" s="3" t="s">
        <v>321</v>
      </c>
      <c r="B40" s="13" t="s">
        <v>324</v>
      </c>
      <c r="C40" s="15"/>
      <c r="D40" s="15"/>
      <c r="E40" s="15"/>
      <c r="F40" s="15">
        <v>2.82461000000004</v>
      </c>
      <c r="G40" s="15">
        <f t="shared" si="6"/>
        <v>2.82461000000004</v>
      </c>
      <c r="H40" s="15" t="e">
        <f t="shared" si="7"/>
        <v>#DIV/0!</v>
      </c>
      <c r="I40" s="15">
        <v>0</v>
      </c>
      <c r="J40" s="15">
        <v>0</v>
      </c>
      <c r="K40" s="15">
        <v>0.3</v>
      </c>
      <c r="L40" s="50">
        <f t="shared" si="8"/>
        <v>0.3</v>
      </c>
      <c r="M40" s="36" t="e">
        <f t="shared" si="9"/>
        <v>#DIV/0!</v>
      </c>
      <c r="N40" s="50">
        <f t="shared" si="10"/>
        <v>0.3</v>
      </c>
      <c r="O40" s="36" t="e">
        <f t="shared" si="11"/>
        <v>#DIV/0!</v>
      </c>
      <c r="P40" s="50">
        <f t="shared" si="12"/>
        <v>-2.52461000000004</v>
      </c>
      <c r="Q40" s="36">
        <f t="shared" si="13"/>
        <v>10.620935279560568</v>
      </c>
      <c r="R40" s="15"/>
      <c r="S40" s="15"/>
      <c r="T40" s="15"/>
      <c r="U40" s="41">
        <f t="shared" si="14"/>
        <v>0</v>
      </c>
      <c r="V40" s="41" t="e">
        <f t="shared" si="15"/>
        <v>#DIV/0!</v>
      </c>
      <c r="W40" s="41">
        <f t="shared" si="16"/>
        <v>-0.3</v>
      </c>
      <c r="X40" s="41">
        <f t="shared" si="17"/>
        <v>0</v>
      </c>
      <c r="Y40" s="41">
        <f t="shared" si="18"/>
        <v>-2.82461000000004</v>
      </c>
      <c r="Z40" s="41">
        <f t="shared" si="19"/>
        <v>0</v>
      </c>
      <c r="AA40" s="41" t="e">
        <f t="shared" si="0"/>
        <v>#DIV/0!</v>
      </c>
      <c r="AB40" s="41"/>
      <c r="AC40" s="15"/>
      <c r="AD40" s="15"/>
      <c r="AE40" s="15"/>
      <c r="AF40" s="15"/>
      <c r="AG40" s="15"/>
      <c r="AH40" s="41" t="e">
        <f t="shared" si="21"/>
        <v>#DIV/0!</v>
      </c>
      <c r="AI40" s="15">
        <f t="shared" si="2"/>
        <v>0</v>
      </c>
      <c r="AJ40" s="41" t="e">
        <f t="shared" si="22"/>
        <v>#DIV/0!</v>
      </c>
      <c r="AK40" s="15">
        <f t="shared" si="4"/>
        <v>0</v>
      </c>
      <c r="AL40" s="41" t="e">
        <f t="shared" si="5"/>
        <v>#DIV/0!</v>
      </c>
    </row>
    <row r="41" spans="1:38" ht="21.75" customHeight="1">
      <c r="A41" s="6" t="s">
        <v>25</v>
      </c>
      <c r="B41" s="7" t="s">
        <v>26</v>
      </c>
      <c r="C41" s="28">
        <v>0</v>
      </c>
      <c r="D41" s="28">
        <v>160</v>
      </c>
      <c r="E41" s="28">
        <v>55</v>
      </c>
      <c r="F41" s="28">
        <v>180</v>
      </c>
      <c r="G41" s="28">
        <f t="shared" si="6"/>
        <v>125</v>
      </c>
      <c r="H41" s="28">
        <f t="shared" si="7"/>
        <v>327.2727272727273</v>
      </c>
      <c r="I41" s="28">
        <v>0</v>
      </c>
      <c r="J41" s="28">
        <v>10</v>
      </c>
      <c r="K41" s="28">
        <v>35</v>
      </c>
      <c r="L41" s="51">
        <f t="shared" si="8"/>
        <v>35</v>
      </c>
      <c r="M41" s="35" t="e">
        <f t="shared" si="9"/>
        <v>#DIV/0!</v>
      </c>
      <c r="N41" s="51">
        <f t="shared" si="10"/>
        <v>25</v>
      </c>
      <c r="O41" s="35">
        <f t="shared" si="11"/>
        <v>350</v>
      </c>
      <c r="P41" s="51">
        <f t="shared" si="12"/>
        <v>-145</v>
      </c>
      <c r="Q41" s="35">
        <f t="shared" si="13"/>
        <v>19.444444444444446</v>
      </c>
      <c r="R41" s="28"/>
      <c r="S41" s="28"/>
      <c r="T41" s="28">
        <v>0</v>
      </c>
      <c r="U41" s="40">
        <f t="shared" si="14"/>
        <v>-10</v>
      </c>
      <c r="V41" s="40">
        <f t="shared" si="15"/>
        <v>0</v>
      </c>
      <c r="W41" s="40">
        <f t="shared" si="16"/>
        <v>-35</v>
      </c>
      <c r="X41" s="40">
        <f t="shared" si="17"/>
        <v>0</v>
      </c>
      <c r="Y41" s="40">
        <f t="shared" si="18"/>
        <v>-180</v>
      </c>
      <c r="Z41" s="40">
        <f t="shared" si="19"/>
        <v>0</v>
      </c>
      <c r="AA41" s="40" t="e">
        <f t="shared" si="0"/>
        <v>#DIV/0!</v>
      </c>
      <c r="AB41" s="40">
        <f aca="true" t="shared" si="23" ref="AB41:AB71">T41-R41</f>
        <v>0</v>
      </c>
      <c r="AC41" s="28"/>
      <c r="AD41" s="28">
        <v>0</v>
      </c>
      <c r="AE41" s="28">
        <v>0</v>
      </c>
      <c r="AF41" s="28">
        <v>0</v>
      </c>
      <c r="AG41" s="28">
        <v>0</v>
      </c>
      <c r="AH41" s="40" t="e">
        <f t="shared" si="21"/>
        <v>#DIV/0!</v>
      </c>
      <c r="AI41" s="28">
        <f t="shared" si="2"/>
        <v>0</v>
      </c>
      <c r="AJ41" s="40"/>
      <c r="AK41" s="28">
        <f t="shared" si="4"/>
        <v>0</v>
      </c>
      <c r="AL41" s="40"/>
    </row>
    <row r="42" spans="1:38" ht="56.25" customHeight="1">
      <c r="A42" s="6" t="s">
        <v>220</v>
      </c>
      <c r="B42" s="7" t="s">
        <v>219</v>
      </c>
      <c r="C42" s="28">
        <v>0</v>
      </c>
      <c r="D42" s="28">
        <v>1.6</v>
      </c>
      <c r="E42" s="28">
        <v>1.6</v>
      </c>
      <c r="F42" s="28">
        <v>17.6</v>
      </c>
      <c r="G42" s="28">
        <f t="shared" si="6"/>
        <v>16</v>
      </c>
      <c r="H42" s="28">
        <f t="shared" si="7"/>
        <v>1100</v>
      </c>
      <c r="I42" s="28">
        <v>0</v>
      </c>
      <c r="J42" s="28">
        <v>6.4</v>
      </c>
      <c r="K42" s="28">
        <v>6.4</v>
      </c>
      <c r="L42" s="51">
        <f t="shared" si="8"/>
        <v>6.4</v>
      </c>
      <c r="M42" s="35" t="e">
        <f t="shared" si="9"/>
        <v>#DIV/0!</v>
      </c>
      <c r="N42" s="51">
        <f t="shared" si="10"/>
        <v>0</v>
      </c>
      <c r="O42" s="35">
        <f t="shared" si="11"/>
        <v>100</v>
      </c>
      <c r="P42" s="51">
        <f t="shared" si="12"/>
        <v>-11.200000000000001</v>
      </c>
      <c r="Q42" s="35">
        <f t="shared" si="13"/>
        <v>36.36363636363637</v>
      </c>
      <c r="R42" s="28">
        <v>10</v>
      </c>
      <c r="S42" s="28"/>
      <c r="T42" s="28"/>
      <c r="U42" s="40">
        <f t="shared" si="14"/>
        <v>-6.4</v>
      </c>
      <c r="V42" s="40">
        <f t="shared" si="15"/>
        <v>0</v>
      </c>
      <c r="W42" s="40">
        <f t="shared" si="16"/>
        <v>-6.4</v>
      </c>
      <c r="X42" s="40">
        <f t="shared" si="17"/>
        <v>0</v>
      </c>
      <c r="Y42" s="40">
        <f t="shared" si="18"/>
        <v>-17.6</v>
      </c>
      <c r="Z42" s="40">
        <f t="shared" si="19"/>
        <v>0</v>
      </c>
      <c r="AA42" s="40" t="e">
        <f t="shared" si="0"/>
        <v>#DIV/0!</v>
      </c>
      <c r="AB42" s="40">
        <f t="shared" si="23"/>
        <v>-10</v>
      </c>
      <c r="AC42" s="28"/>
      <c r="AD42" s="28">
        <v>10</v>
      </c>
      <c r="AE42" s="28"/>
      <c r="AF42" s="28">
        <v>10</v>
      </c>
      <c r="AG42" s="28"/>
      <c r="AH42" s="40" t="e">
        <f t="shared" si="21"/>
        <v>#DIV/0!</v>
      </c>
      <c r="AI42" s="28">
        <f t="shared" si="2"/>
        <v>0</v>
      </c>
      <c r="AJ42" s="40"/>
      <c r="AK42" s="28">
        <f t="shared" si="4"/>
        <v>0</v>
      </c>
      <c r="AL42" s="40"/>
    </row>
    <row r="43" spans="1:38" s="1" customFormat="1" ht="28.5" customHeight="1">
      <c r="A43" s="4" t="s">
        <v>27</v>
      </c>
      <c r="B43" s="5" t="s">
        <v>28</v>
      </c>
      <c r="C43" s="23">
        <v>1.20902</v>
      </c>
      <c r="D43" s="23">
        <v>4.75343</v>
      </c>
      <c r="E43" s="54">
        <v>-0.004</v>
      </c>
      <c r="F43" s="23">
        <v>-0.07825</v>
      </c>
      <c r="G43" s="23">
        <f t="shared" si="6"/>
        <v>-0.07425</v>
      </c>
      <c r="H43" s="23">
        <f t="shared" si="7"/>
        <v>1956.25</v>
      </c>
      <c r="I43" s="23">
        <v>0</v>
      </c>
      <c r="J43" s="23">
        <v>0</v>
      </c>
      <c r="K43" s="23">
        <v>-4.03554</v>
      </c>
      <c r="L43" s="56">
        <f t="shared" si="8"/>
        <v>-4.03554</v>
      </c>
      <c r="M43" s="34" t="e">
        <f t="shared" si="9"/>
        <v>#DIV/0!</v>
      </c>
      <c r="N43" s="56">
        <f t="shared" si="10"/>
        <v>-4.03554</v>
      </c>
      <c r="O43" s="34"/>
      <c r="P43" s="56">
        <f t="shared" si="12"/>
        <v>-3.95729</v>
      </c>
      <c r="Q43" s="34"/>
      <c r="R43" s="23">
        <v>0</v>
      </c>
      <c r="S43" s="23">
        <v>0</v>
      </c>
      <c r="T43" s="23">
        <v>0</v>
      </c>
      <c r="U43" s="39">
        <f t="shared" si="14"/>
        <v>0</v>
      </c>
      <c r="V43" s="39" t="e">
        <f t="shared" si="15"/>
        <v>#DIV/0!</v>
      </c>
      <c r="W43" s="39">
        <f t="shared" si="16"/>
        <v>4.03554</v>
      </c>
      <c r="X43" s="39">
        <f t="shared" si="17"/>
        <v>0</v>
      </c>
      <c r="Y43" s="39">
        <f t="shared" si="18"/>
        <v>0.07825</v>
      </c>
      <c r="Z43" s="39">
        <f t="shared" si="19"/>
        <v>0</v>
      </c>
      <c r="AA43" s="39" t="e">
        <f t="shared" si="0"/>
        <v>#DIV/0!</v>
      </c>
      <c r="AB43" s="39">
        <f t="shared" si="23"/>
        <v>0</v>
      </c>
      <c r="AC43" s="23">
        <v>0</v>
      </c>
      <c r="AD43" s="23">
        <v>0</v>
      </c>
      <c r="AE43" s="23">
        <v>0</v>
      </c>
      <c r="AF43" s="23">
        <v>0</v>
      </c>
      <c r="AG43" s="23">
        <v>0</v>
      </c>
      <c r="AH43" s="39" t="e">
        <f t="shared" si="21"/>
        <v>#DIV/0!</v>
      </c>
      <c r="AI43" s="23">
        <f t="shared" si="2"/>
        <v>0</v>
      </c>
      <c r="AJ43" s="39"/>
      <c r="AK43" s="23">
        <f t="shared" si="4"/>
        <v>0</v>
      </c>
      <c r="AL43" s="39"/>
    </row>
    <row r="44" spans="1:38" s="1" customFormat="1" ht="28.5" customHeight="1">
      <c r="A44" s="4" t="s">
        <v>29</v>
      </c>
      <c r="B44" s="5" t="s">
        <v>30</v>
      </c>
      <c r="C44" s="23">
        <f>C45+C46+C52+C53+C57</f>
        <v>142047.2624</v>
      </c>
      <c r="D44" s="23">
        <f>D45+D46+D52+D53+D57</f>
        <v>142711.53234</v>
      </c>
      <c r="E44" s="23">
        <f>E45+E46+E52+E53+E57</f>
        <v>111061.76665</v>
      </c>
      <c r="F44" s="23">
        <f>F45+F46+F52+F53+F57</f>
        <v>125191.27044000001</v>
      </c>
      <c r="G44" s="23">
        <f t="shared" si="6"/>
        <v>14129.503790000002</v>
      </c>
      <c r="H44" s="23">
        <f t="shared" si="7"/>
        <v>112.72220334341314</v>
      </c>
      <c r="I44" s="23">
        <f>I45+I46+I52+I53+I57</f>
        <v>130607.9</v>
      </c>
      <c r="J44" s="23">
        <f>J45+J46+J52+J53+J57</f>
        <v>146281.98514</v>
      </c>
      <c r="K44" s="23">
        <f>K45+K46+K52+K53+K57</f>
        <v>151412.12726</v>
      </c>
      <c r="L44" s="56">
        <f t="shared" si="8"/>
        <v>20804.227260000014</v>
      </c>
      <c r="M44" s="34">
        <f t="shared" si="9"/>
        <v>115.9287663763065</v>
      </c>
      <c r="N44" s="56">
        <f t="shared" si="10"/>
        <v>5130.142120000004</v>
      </c>
      <c r="O44" s="34">
        <f t="shared" si="11"/>
        <v>103.50702249158716</v>
      </c>
      <c r="P44" s="56">
        <f t="shared" si="12"/>
        <v>26220.85682</v>
      </c>
      <c r="Q44" s="34">
        <f t="shared" si="13"/>
        <v>120.9446367369255</v>
      </c>
      <c r="R44" s="23">
        <f>R45+R46+R52+R53+R57</f>
        <v>125680.6</v>
      </c>
      <c r="S44" s="23">
        <f>S45+S46+S52+S53+S57</f>
        <v>150758.1</v>
      </c>
      <c r="T44" s="23">
        <f>T45+T46+T52+T53+T57</f>
        <v>171736.61489</v>
      </c>
      <c r="U44" s="39">
        <f t="shared" si="14"/>
        <v>25454.629749999993</v>
      </c>
      <c r="V44" s="39">
        <f t="shared" si="15"/>
        <v>117.4010693973277</v>
      </c>
      <c r="W44" s="39">
        <f t="shared" si="16"/>
        <v>20324.48762999999</v>
      </c>
      <c r="X44" s="39">
        <f t="shared" si="17"/>
        <v>113.42328913660889</v>
      </c>
      <c r="Y44" s="39">
        <f t="shared" si="18"/>
        <v>46545.34444999999</v>
      </c>
      <c r="Z44" s="39">
        <f t="shared" si="19"/>
        <v>137.1793850213443</v>
      </c>
      <c r="AA44" s="39">
        <f t="shared" si="0"/>
        <v>113.9153484224065</v>
      </c>
      <c r="AB44" s="39">
        <f t="shared" si="23"/>
        <v>46056.01488999999</v>
      </c>
      <c r="AC44" s="23">
        <f>AC45+AC46+AC52+AC53+AC57</f>
        <v>153729.8</v>
      </c>
      <c r="AD44" s="23">
        <f>AD45+AD46+AD52+AD53+AD57</f>
        <v>125778.6</v>
      </c>
      <c r="AE44" s="23">
        <f>AE45+AE46+AE52+AE53+AE57</f>
        <v>171589.84549</v>
      </c>
      <c r="AF44" s="23">
        <f>AF45+AF46+AF52+AF53+AF57</f>
        <v>125867.6</v>
      </c>
      <c r="AG44" s="23">
        <f>AG45+AG46+AG52+AG53+AG57</f>
        <v>171589.84549</v>
      </c>
      <c r="AH44" s="39">
        <f t="shared" si="21"/>
        <v>111.6178161228337</v>
      </c>
      <c r="AI44" s="23">
        <f t="shared" si="2"/>
        <v>-146.76939999999013</v>
      </c>
      <c r="AJ44" s="39">
        <f t="shared" si="22"/>
        <v>99.91453808490752</v>
      </c>
      <c r="AK44" s="23">
        <f t="shared" si="4"/>
        <v>0</v>
      </c>
      <c r="AL44" s="39">
        <f t="shared" si="5"/>
        <v>100</v>
      </c>
    </row>
    <row r="45" spans="1:38" ht="21" customHeight="1" hidden="1">
      <c r="A45" s="6" t="s">
        <v>31</v>
      </c>
      <c r="B45" s="7" t="s">
        <v>32</v>
      </c>
      <c r="C45" s="28">
        <v>0</v>
      </c>
      <c r="D45" s="28">
        <v>0</v>
      </c>
      <c r="E45" s="28">
        <v>0</v>
      </c>
      <c r="F45" s="28">
        <v>0</v>
      </c>
      <c r="G45" s="28">
        <f t="shared" si="6"/>
        <v>0</v>
      </c>
      <c r="H45" s="28" t="e">
        <f t="shared" si="7"/>
        <v>#DIV/0!</v>
      </c>
      <c r="I45" s="28">
        <v>0</v>
      </c>
      <c r="J45" s="28">
        <v>0</v>
      </c>
      <c r="K45" s="28">
        <v>0</v>
      </c>
      <c r="L45" s="51">
        <f t="shared" si="8"/>
        <v>0</v>
      </c>
      <c r="M45" s="35" t="e">
        <f t="shared" si="9"/>
        <v>#DIV/0!</v>
      </c>
      <c r="N45" s="51">
        <f t="shared" si="10"/>
        <v>0</v>
      </c>
      <c r="O45" s="35" t="e">
        <f t="shared" si="11"/>
        <v>#DIV/0!</v>
      </c>
      <c r="P45" s="51">
        <f t="shared" si="12"/>
        <v>0</v>
      </c>
      <c r="Q45" s="35" t="e">
        <f t="shared" si="13"/>
        <v>#DIV/0!</v>
      </c>
      <c r="R45" s="28"/>
      <c r="S45" s="28">
        <v>0</v>
      </c>
      <c r="T45" s="28">
        <v>0</v>
      </c>
      <c r="U45" s="40">
        <f>T45-J45</f>
        <v>0</v>
      </c>
      <c r="V45" s="40" t="e">
        <f>T45/J45*100</f>
        <v>#DIV/0!</v>
      </c>
      <c r="W45" s="40">
        <f>T45-K45</f>
        <v>0</v>
      </c>
      <c r="X45" s="40" t="e">
        <f>T45/K45*100</f>
        <v>#DIV/0!</v>
      </c>
      <c r="Y45" s="40">
        <f>T45-F45</f>
        <v>0</v>
      </c>
      <c r="Z45" s="40" t="e">
        <f>T45/F45*100</f>
        <v>#DIV/0!</v>
      </c>
      <c r="AA45" s="40" t="e">
        <f t="shared" si="0"/>
        <v>#DIV/0!</v>
      </c>
      <c r="AB45" s="40">
        <f t="shared" si="23"/>
        <v>0</v>
      </c>
      <c r="AC45" s="28">
        <v>0</v>
      </c>
      <c r="AD45" s="28">
        <v>0</v>
      </c>
      <c r="AE45" s="28">
        <v>0</v>
      </c>
      <c r="AF45" s="28">
        <v>0</v>
      </c>
      <c r="AG45" s="28">
        <v>0</v>
      </c>
      <c r="AH45" s="40" t="e">
        <f t="shared" si="21"/>
        <v>#DIV/0!</v>
      </c>
      <c r="AI45" s="28">
        <f t="shared" si="2"/>
        <v>0</v>
      </c>
      <c r="AJ45" s="40" t="e">
        <f t="shared" si="22"/>
        <v>#DIV/0!</v>
      </c>
      <c r="AK45" s="28">
        <f t="shared" si="4"/>
        <v>0</v>
      </c>
      <c r="AL45" s="40" t="e">
        <f t="shared" si="5"/>
        <v>#DIV/0!</v>
      </c>
    </row>
    <row r="46" spans="1:38" ht="54.75" customHeight="1">
      <c r="A46" s="6" t="s">
        <v>33</v>
      </c>
      <c r="B46" s="17" t="s">
        <v>4</v>
      </c>
      <c r="C46" s="28">
        <f>SUM(C47:C51)</f>
        <v>127770.14133000001</v>
      </c>
      <c r="D46" s="28">
        <f>SUM(D47:D51)</f>
        <v>121932.1293</v>
      </c>
      <c r="E46" s="28">
        <f>SUM(E47:E51)</f>
        <v>91146.31469</v>
      </c>
      <c r="F46" s="28">
        <f>SUM(F47:F51)</f>
        <v>100204.89876000001</v>
      </c>
      <c r="G46" s="28">
        <f t="shared" si="6"/>
        <v>9058.584070000012</v>
      </c>
      <c r="H46" s="28">
        <f t="shared" si="7"/>
        <v>109.93850832127376</v>
      </c>
      <c r="I46" s="28">
        <f>SUM(I47:I51)</f>
        <v>108763.29999999999</v>
      </c>
      <c r="J46" s="28">
        <f>SUM(J47:J51)</f>
        <v>121412.28494999999</v>
      </c>
      <c r="K46" s="28">
        <f>SUM(K47:K51)</f>
        <v>123292.94275</v>
      </c>
      <c r="L46" s="51">
        <f t="shared" si="8"/>
        <v>14529.642750000014</v>
      </c>
      <c r="M46" s="35">
        <f t="shared" si="9"/>
        <v>113.35895724936628</v>
      </c>
      <c r="N46" s="51">
        <f t="shared" si="10"/>
        <v>1880.6578000000154</v>
      </c>
      <c r="O46" s="35">
        <f t="shared" si="11"/>
        <v>101.5489847677066</v>
      </c>
      <c r="P46" s="51">
        <f t="shared" si="12"/>
        <v>23088.04398999999</v>
      </c>
      <c r="Q46" s="35">
        <f t="shared" si="13"/>
        <v>123.04083360764426</v>
      </c>
      <c r="R46" s="28">
        <f>SUM(R47:R51)</f>
        <v>122042</v>
      </c>
      <c r="S46" s="28">
        <f>SUM(S47:S51)</f>
        <v>124769.5</v>
      </c>
      <c r="T46" s="28">
        <f>SUM(T47:T51)</f>
        <v>138291.9</v>
      </c>
      <c r="U46" s="40">
        <f t="shared" si="14"/>
        <v>16879.615050000008</v>
      </c>
      <c r="V46" s="40">
        <f t="shared" si="15"/>
        <v>113.90272414109607</v>
      </c>
      <c r="W46" s="40">
        <f t="shared" si="16"/>
        <v>14998.957249999992</v>
      </c>
      <c r="X46" s="40">
        <f t="shared" si="17"/>
        <v>112.16530071831706</v>
      </c>
      <c r="Y46" s="40">
        <f t="shared" si="18"/>
        <v>38087.00123999998</v>
      </c>
      <c r="Z46" s="40">
        <f t="shared" si="19"/>
        <v>138.00912102233832</v>
      </c>
      <c r="AA46" s="40">
        <f t="shared" si="0"/>
        <v>110.83790509699887</v>
      </c>
      <c r="AB46" s="40">
        <f t="shared" si="23"/>
        <v>16249.899999999994</v>
      </c>
      <c r="AC46" s="28">
        <f>SUM(AC47:AC51)</f>
        <v>127578.3</v>
      </c>
      <c r="AD46" s="28">
        <f>SUM(AD47:AD51)</f>
        <v>122140</v>
      </c>
      <c r="AE46" s="28">
        <f>SUM(AE47:AE51)</f>
        <v>138177.9</v>
      </c>
      <c r="AF46" s="28">
        <f>SUM(AF47:AF51)</f>
        <v>122229</v>
      </c>
      <c r="AG46" s="28">
        <f>SUM(AG47:AG51)</f>
        <v>138177.9</v>
      </c>
      <c r="AH46" s="40">
        <f t="shared" si="21"/>
        <v>108.30830948523378</v>
      </c>
      <c r="AI46" s="28">
        <f t="shared" si="2"/>
        <v>-114</v>
      </c>
      <c r="AJ46" s="40">
        <f t="shared" si="22"/>
        <v>99.91756567087442</v>
      </c>
      <c r="AK46" s="28">
        <f t="shared" si="4"/>
        <v>0</v>
      </c>
      <c r="AL46" s="40">
        <f t="shared" si="5"/>
        <v>100</v>
      </c>
    </row>
    <row r="47" spans="1:38" ht="54.75" customHeight="1">
      <c r="A47" s="6" t="s">
        <v>68</v>
      </c>
      <c r="B47" s="19" t="s">
        <v>69</v>
      </c>
      <c r="C47" s="28">
        <v>112263.3396</v>
      </c>
      <c r="D47" s="28">
        <v>110079.37253</v>
      </c>
      <c r="E47" s="28">
        <v>81103.36244</v>
      </c>
      <c r="F47" s="28">
        <v>87484.18169</v>
      </c>
      <c r="G47" s="28">
        <f t="shared" si="6"/>
        <v>6380.8192500000005</v>
      </c>
      <c r="H47" s="28">
        <f t="shared" si="7"/>
        <v>107.86751505490355</v>
      </c>
      <c r="I47" s="28">
        <v>97724.4</v>
      </c>
      <c r="J47" s="28">
        <v>111562.3</v>
      </c>
      <c r="K47" s="28">
        <v>111562.3</v>
      </c>
      <c r="L47" s="51">
        <f t="shared" si="8"/>
        <v>13837.900000000009</v>
      </c>
      <c r="M47" s="35">
        <f t="shared" si="9"/>
        <v>114.1601278698053</v>
      </c>
      <c r="N47" s="51">
        <f t="shared" si="10"/>
        <v>0</v>
      </c>
      <c r="O47" s="35">
        <f t="shared" si="11"/>
        <v>100</v>
      </c>
      <c r="P47" s="51">
        <f t="shared" si="12"/>
        <v>24078.118310000005</v>
      </c>
      <c r="Q47" s="35">
        <f t="shared" si="13"/>
        <v>127.52282509233585</v>
      </c>
      <c r="R47" s="28">
        <v>113467</v>
      </c>
      <c r="S47" s="28">
        <v>114705.1</v>
      </c>
      <c r="T47" s="28">
        <v>126805.3</v>
      </c>
      <c r="U47" s="40">
        <f t="shared" si="14"/>
        <v>15243</v>
      </c>
      <c r="V47" s="40">
        <f t="shared" si="15"/>
        <v>113.66321777159489</v>
      </c>
      <c r="W47" s="40">
        <f t="shared" si="16"/>
        <v>15243</v>
      </c>
      <c r="X47" s="40">
        <f t="shared" si="17"/>
        <v>113.66321777159489</v>
      </c>
      <c r="Y47" s="40">
        <f t="shared" si="18"/>
        <v>39321.118310000005</v>
      </c>
      <c r="Z47" s="40">
        <f t="shared" si="19"/>
        <v>144.94654639319174</v>
      </c>
      <c r="AA47" s="40">
        <f t="shared" si="0"/>
        <v>110.54896425703826</v>
      </c>
      <c r="AB47" s="40">
        <f t="shared" si="23"/>
        <v>13338.300000000003</v>
      </c>
      <c r="AC47" s="28">
        <v>118098.2</v>
      </c>
      <c r="AD47" s="28">
        <v>113467</v>
      </c>
      <c r="AE47" s="28">
        <v>126805.3</v>
      </c>
      <c r="AF47" s="28">
        <v>113467</v>
      </c>
      <c r="AG47" s="28">
        <v>126805.3</v>
      </c>
      <c r="AH47" s="40">
        <f t="shared" si="21"/>
        <v>107.37276266700087</v>
      </c>
      <c r="AI47" s="28">
        <f t="shared" si="2"/>
        <v>0</v>
      </c>
      <c r="AJ47" s="40">
        <f t="shared" si="22"/>
        <v>100</v>
      </c>
      <c r="AK47" s="28">
        <f t="shared" si="4"/>
        <v>0</v>
      </c>
      <c r="AL47" s="40">
        <f t="shared" si="5"/>
        <v>100</v>
      </c>
    </row>
    <row r="48" spans="1:38" ht="42.75" customHeight="1">
      <c r="A48" s="6" t="s">
        <v>382</v>
      </c>
      <c r="B48" s="19" t="s">
        <v>70</v>
      </c>
      <c r="C48" s="28">
        <v>4077.7207</v>
      </c>
      <c r="D48" s="28">
        <v>4144.55584</v>
      </c>
      <c r="E48" s="28">
        <v>6191.48736</v>
      </c>
      <c r="F48" s="28">
        <v>8513.28731</v>
      </c>
      <c r="G48" s="28">
        <f t="shared" si="6"/>
        <v>2321.7999499999996</v>
      </c>
      <c r="H48" s="28">
        <f t="shared" si="7"/>
        <v>137.49987385906576</v>
      </c>
      <c r="I48" s="28">
        <v>7123</v>
      </c>
      <c r="J48" s="28">
        <v>6250.2</v>
      </c>
      <c r="K48" s="28">
        <v>7156.42932</v>
      </c>
      <c r="L48" s="51">
        <f t="shared" si="8"/>
        <v>33.42932000000019</v>
      </c>
      <c r="M48" s="35">
        <f t="shared" si="9"/>
        <v>100.4693151761898</v>
      </c>
      <c r="N48" s="51">
        <f t="shared" si="10"/>
        <v>906.2293200000004</v>
      </c>
      <c r="O48" s="35">
        <f t="shared" si="11"/>
        <v>114.49920514543534</v>
      </c>
      <c r="P48" s="51">
        <f t="shared" si="12"/>
        <v>-1356.8579899999995</v>
      </c>
      <c r="Q48" s="35">
        <f t="shared" si="13"/>
        <v>84.06187949975343</v>
      </c>
      <c r="R48" s="28">
        <v>6455</v>
      </c>
      <c r="S48" s="28">
        <v>6148.5</v>
      </c>
      <c r="T48" s="28">
        <v>6384</v>
      </c>
      <c r="U48" s="40">
        <f t="shared" si="14"/>
        <v>133.80000000000018</v>
      </c>
      <c r="V48" s="40">
        <f t="shared" si="15"/>
        <v>102.14073149659211</v>
      </c>
      <c r="W48" s="40">
        <f t="shared" si="16"/>
        <v>-772.4293200000002</v>
      </c>
      <c r="X48" s="40">
        <f t="shared" si="17"/>
        <v>89.20649830438066</v>
      </c>
      <c r="Y48" s="40">
        <f t="shared" si="18"/>
        <v>-2129.2873099999997</v>
      </c>
      <c r="Z48" s="40">
        <f t="shared" si="19"/>
        <v>74.98865911057806</v>
      </c>
      <c r="AA48" s="40">
        <f t="shared" si="0"/>
        <v>103.83020248841181</v>
      </c>
      <c r="AB48" s="40">
        <f t="shared" si="23"/>
        <v>-71</v>
      </c>
      <c r="AC48" s="28">
        <v>6250.2</v>
      </c>
      <c r="AD48" s="28">
        <v>6455</v>
      </c>
      <c r="AE48" s="28">
        <v>6384</v>
      </c>
      <c r="AF48" s="28">
        <v>6455</v>
      </c>
      <c r="AG48" s="28">
        <v>6384</v>
      </c>
      <c r="AH48" s="40">
        <f t="shared" si="21"/>
        <v>102.14073149659211</v>
      </c>
      <c r="AI48" s="28">
        <f t="shared" si="2"/>
        <v>0</v>
      </c>
      <c r="AJ48" s="40">
        <f t="shared" si="22"/>
        <v>100</v>
      </c>
      <c r="AK48" s="28">
        <f t="shared" si="4"/>
        <v>0</v>
      </c>
      <c r="AL48" s="40">
        <f t="shared" si="5"/>
        <v>100</v>
      </c>
    </row>
    <row r="49" spans="1:38" ht="42.75" customHeight="1">
      <c r="A49" s="6" t="s">
        <v>72</v>
      </c>
      <c r="B49" s="19" t="s">
        <v>71</v>
      </c>
      <c r="C49" s="28">
        <v>5892.85644</v>
      </c>
      <c r="D49" s="28">
        <v>4200.97895</v>
      </c>
      <c r="E49" s="28">
        <v>2076.08199</v>
      </c>
      <c r="F49" s="28">
        <v>1912.92853</v>
      </c>
      <c r="G49" s="28">
        <f t="shared" si="6"/>
        <v>-163.15346000000022</v>
      </c>
      <c r="H49" s="28">
        <f t="shared" si="7"/>
        <v>92.14128050886853</v>
      </c>
      <c r="I49" s="28">
        <v>1828.5</v>
      </c>
      <c r="J49" s="28">
        <v>1444.2</v>
      </c>
      <c r="K49" s="28">
        <v>1690.22846</v>
      </c>
      <c r="L49" s="51">
        <f t="shared" si="8"/>
        <v>-138.27153999999996</v>
      </c>
      <c r="M49" s="35">
        <f t="shared" si="9"/>
        <v>92.43797976483457</v>
      </c>
      <c r="N49" s="51">
        <f t="shared" si="10"/>
        <v>246.02846</v>
      </c>
      <c r="O49" s="35">
        <f t="shared" si="11"/>
        <v>117.03562248995985</v>
      </c>
      <c r="P49" s="51">
        <f t="shared" si="12"/>
        <v>-222.70006999999987</v>
      </c>
      <c r="Q49" s="35">
        <f t="shared" si="13"/>
        <v>88.3581604588228</v>
      </c>
      <c r="R49" s="28"/>
      <c r="S49" s="28">
        <v>1828.5</v>
      </c>
      <c r="T49" s="28">
        <v>1790.7</v>
      </c>
      <c r="U49" s="40">
        <f t="shared" si="14"/>
        <v>346.5</v>
      </c>
      <c r="V49" s="40">
        <f t="shared" si="15"/>
        <v>123.99252181138347</v>
      </c>
      <c r="W49" s="40">
        <f t="shared" si="16"/>
        <v>100.47154</v>
      </c>
      <c r="X49" s="40">
        <f t="shared" si="17"/>
        <v>105.9442579732683</v>
      </c>
      <c r="Y49" s="40">
        <f t="shared" si="18"/>
        <v>-122.22852999999986</v>
      </c>
      <c r="Z49" s="40">
        <f t="shared" si="19"/>
        <v>93.61039745692956</v>
      </c>
      <c r="AA49" s="40">
        <f t="shared" si="0"/>
        <v>97.93273174733388</v>
      </c>
      <c r="AB49" s="40">
        <f t="shared" si="23"/>
        <v>1790.7</v>
      </c>
      <c r="AC49" s="28">
        <v>1430.6</v>
      </c>
      <c r="AD49" s="28"/>
      <c r="AE49" s="28">
        <v>1790.7</v>
      </c>
      <c r="AF49" s="28"/>
      <c r="AG49" s="28">
        <v>1790.7</v>
      </c>
      <c r="AH49" s="40">
        <f t="shared" si="21"/>
        <v>125.17125681532227</v>
      </c>
      <c r="AI49" s="28">
        <f t="shared" si="2"/>
        <v>0</v>
      </c>
      <c r="AJ49" s="40">
        <f t="shared" si="22"/>
        <v>100</v>
      </c>
      <c r="AK49" s="28">
        <f t="shared" si="4"/>
        <v>0</v>
      </c>
      <c r="AL49" s="40">
        <f t="shared" si="5"/>
        <v>100</v>
      </c>
    </row>
    <row r="50" spans="1:38" ht="30.75" customHeight="1">
      <c r="A50" s="9" t="s">
        <v>73</v>
      </c>
      <c r="B50" s="19" t="s">
        <v>74</v>
      </c>
      <c r="C50" s="28">
        <v>5536.22459</v>
      </c>
      <c r="D50" s="28">
        <v>3507.22198</v>
      </c>
      <c r="E50" s="28">
        <v>1475.14113</v>
      </c>
      <c r="F50" s="28">
        <v>2272.04592</v>
      </c>
      <c r="G50" s="28">
        <f t="shared" si="6"/>
        <v>796.90479</v>
      </c>
      <c r="H50" s="28">
        <f t="shared" si="7"/>
        <v>154.02227446535912</v>
      </c>
      <c r="I50" s="28">
        <v>2087.4</v>
      </c>
      <c r="J50" s="28">
        <v>2047.4</v>
      </c>
      <c r="K50" s="28">
        <v>2630.1</v>
      </c>
      <c r="L50" s="51">
        <f t="shared" si="8"/>
        <v>542.6999999999998</v>
      </c>
      <c r="M50" s="35">
        <f t="shared" si="9"/>
        <v>125.99885024432307</v>
      </c>
      <c r="N50" s="51">
        <f t="shared" si="10"/>
        <v>582.6999999999998</v>
      </c>
      <c r="O50" s="35">
        <f t="shared" si="11"/>
        <v>128.4604864706457</v>
      </c>
      <c r="P50" s="51">
        <f t="shared" si="12"/>
        <v>358.0540799999999</v>
      </c>
      <c r="Q50" s="35">
        <f t="shared" si="13"/>
        <v>115.75910402374261</v>
      </c>
      <c r="R50" s="28">
        <v>2120</v>
      </c>
      <c r="S50" s="28">
        <v>2087.4</v>
      </c>
      <c r="T50" s="28">
        <v>3311.9</v>
      </c>
      <c r="U50" s="40">
        <f t="shared" si="14"/>
        <v>1264.5</v>
      </c>
      <c r="V50" s="40">
        <f t="shared" si="15"/>
        <v>161.76125818110773</v>
      </c>
      <c r="W50" s="40">
        <f t="shared" si="16"/>
        <v>681.8000000000002</v>
      </c>
      <c r="X50" s="40">
        <f t="shared" si="17"/>
        <v>125.92296870841413</v>
      </c>
      <c r="Y50" s="40">
        <f t="shared" si="18"/>
        <v>1039.85408</v>
      </c>
      <c r="Z50" s="40">
        <f t="shared" si="19"/>
        <v>145.76730033695796</v>
      </c>
      <c r="AA50" s="40">
        <f t="shared" si="0"/>
        <v>158.66149276612055</v>
      </c>
      <c r="AB50" s="40">
        <f t="shared" si="23"/>
        <v>1191.9</v>
      </c>
      <c r="AC50" s="28">
        <v>1799.3</v>
      </c>
      <c r="AD50" s="28">
        <v>2218</v>
      </c>
      <c r="AE50" s="28">
        <v>3197.9</v>
      </c>
      <c r="AF50" s="28">
        <v>2307</v>
      </c>
      <c r="AG50" s="28">
        <v>3197.9</v>
      </c>
      <c r="AH50" s="40">
        <f t="shared" si="21"/>
        <v>177.7302284221642</v>
      </c>
      <c r="AI50" s="28">
        <f t="shared" si="2"/>
        <v>-114</v>
      </c>
      <c r="AJ50" s="40">
        <f t="shared" si="22"/>
        <v>96.55786708535886</v>
      </c>
      <c r="AK50" s="28">
        <f t="shared" si="4"/>
        <v>0</v>
      </c>
      <c r="AL50" s="40">
        <f t="shared" si="5"/>
        <v>100</v>
      </c>
    </row>
    <row r="51" spans="1:38" ht="67.5" customHeight="1">
      <c r="A51" s="9" t="s">
        <v>122</v>
      </c>
      <c r="B51" s="19" t="s">
        <v>121</v>
      </c>
      <c r="C51" s="28">
        <v>0</v>
      </c>
      <c r="D51" s="28">
        <v>0</v>
      </c>
      <c r="E51" s="28">
        <v>300.24177</v>
      </c>
      <c r="F51" s="28">
        <v>22.45531</v>
      </c>
      <c r="G51" s="28">
        <f t="shared" si="6"/>
        <v>-277.78646</v>
      </c>
      <c r="H51" s="28">
        <f t="shared" si="7"/>
        <v>7.47907594602843</v>
      </c>
      <c r="I51" s="28">
        <v>0</v>
      </c>
      <c r="J51" s="28">
        <v>108.18495</v>
      </c>
      <c r="K51" s="28">
        <v>253.88497</v>
      </c>
      <c r="L51" s="51">
        <f t="shared" si="8"/>
        <v>253.88497</v>
      </c>
      <c r="M51" s="35" t="e">
        <f t="shared" si="9"/>
        <v>#DIV/0!</v>
      </c>
      <c r="N51" s="51">
        <f t="shared" si="10"/>
        <v>145.70002</v>
      </c>
      <c r="O51" s="35">
        <f t="shared" si="11"/>
        <v>234.67679191976333</v>
      </c>
      <c r="P51" s="51">
        <f t="shared" si="12"/>
        <v>231.42966</v>
      </c>
      <c r="Q51" s="35">
        <f t="shared" si="13"/>
        <v>1130.6233135948692</v>
      </c>
      <c r="R51" s="28"/>
      <c r="S51" s="28"/>
      <c r="T51" s="28">
        <v>0</v>
      </c>
      <c r="U51" s="40">
        <f t="shared" si="14"/>
        <v>-108.18495</v>
      </c>
      <c r="V51" s="40">
        <f t="shared" si="15"/>
        <v>0</v>
      </c>
      <c r="W51" s="40">
        <f t="shared" si="16"/>
        <v>-253.88497</v>
      </c>
      <c r="X51" s="40">
        <f t="shared" si="17"/>
        <v>0</v>
      </c>
      <c r="Y51" s="40">
        <f t="shared" si="18"/>
        <v>-22.45531</v>
      </c>
      <c r="Z51" s="40">
        <f t="shared" si="19"/>
        <v>0</v>
      </c>
      <c r="AA51" s="40" t="e">
        <f t="shared" si="0"/>
        <v>#DIV/0!</v>
      </c>
      <c r="AB51" s="40">
        <f t="shared" si="23"/>
        <v>0</v>
      </c>
      <c r="AC51" s="28"/>
      <c r="AD51" s="28"/>
      <c r="AE51" s="28">
        <v>0</v>
      </c>
      <c r="AF51" s="28"/>
      <c r="AG51" s="28">
        <v>0</v>
      </c>
      <c r="AH51" s="40" t="e">
        <f t="shared" si="21"/>
        <v>#DIV/0!</v>
      </c>
      <c r="AI51" s="28">
        <f t="shared" si="2"/>
        <v>0</v>
      </c>
      <c r="AJ51" s="40"/>
      <c r="AK51" s="28">
        <f t="shared" si="4"/>
        <v>0</v>
      </c>
      <c r="AL51" s="40"/>
    </row>
    <row r="52" spans="1:38" ht="33.75" customHeight="1">
      <c r="A52" s="6" t="s">
        <v>75</v>
      </c>
      <c r="B52" s="7" t="s">
        <v>76</v>
      </c>
      <c r="C52" s="28">
        <v>1340.78691</v>
      </c>
      <c r="D52" s="28">
        <v>862.12249</v>
      </c>
      <c r="E52" s="28">
        <v>514.3117</v>
      </c>
      <c r="F52" s="28">
        <v>23.33132</v>
      </c>
      <c r="G52" s="28">
        <f t="shared" si="6"/>
        <v>-490.98037999999997</v>
      </c>
      <c r="H52" s="28">
        <f t="shared" si="7"/>
        <v>4.536416340518795</v>
      </c>
      <c r="I52" s="28">
        <v>0</v>
      </c>
      <c r="J52" s="28">
        <v>140.18</v>
      </c>
      <c r="K52" s="28">
        <v>140.18</v>
      </c>
      <c r="L52" s="51">
        <f t="shared" si="8"/>
        <v>140.18</v>
      </c>
      <c r="M52" s="35" t="e">
        <f t="shared" si="9"/>
        <v>#DIV/0!</v>
      </c>
      <c r="N52" s="51">
        <f t="shared" si="10"/>
        <v>0</v>
      </c>
      <c r="O52" s="35">
        <f t="shared" si="11"/>
        <v>100</v>
      </c>
      <c r="P52" s="51">
        <f t="shared" si="12"/>
        <v>116.84868</v>
      </c>
      <c r="Q52" s="35">
        <f t="shared" si="13"/>
        <v>600.8232710365294</v>
      </c>
      <c r="R52" s="28"/>
      <c r="S52" s="28"/>
      <c r="T52" s="28">
        <v>0</v>
      </c>
      <c r="U52" s="40">
        <f t="shared" si="14"/>
        <v>-140.18</v>
      </c>
      <c r="V52" s="40">
        <f t="shared" si="15"/>
        <v>0</v>
      </c>
      <c r="W52" s="40">
        <f t="shared" si="16"/>
        <v>-140.18</v>
      </c>
      <c r="X52" s="40">
        <f t="shared" si="17"/>
        <v>0</v>
      </c>
      <c r="Y52" s="40">
        <f t="shared" si="18"/>
        <v>-23.33132</v>
      </c>
      <c r="Z52" s="40">
        <f t="shared" si="19"/>
        <v>0</v>
      </c>
      <c r="AA52" s="40" t="e">
        <f t="shared" si="0"/>
        <v>#DIV/0!</v>
      </c>
      <c r="AB52" s="40">
        <f t="shared" si="23"/>
        <v>0</v>
      </c>
      <c r="AC52" s="28"/>
      <c r="AD52" s="28"/>
      <c r="AE52" s="28">
        <v>0</v>
      </c>
      <c r="AF52" s="28"/>
      <c r="AG52" s="28">
        <v>0</v>
      </c>
      <c r="AH52" s="40" t="e">
        <f t="shared" si="21"/>
        <v>#DIV/0!</v>
      </c>
      <c r="AI52" s="28">
        <f t="shared" si="2"/>
        <v>0</v>
      </c>
      <c r="AJ52" s="40"/>
      <c r="AK52" s="28">
        <f t="shared" si="4"/>
        <v>0</v>
      </c>
      <c r="AL52" s="40"/>
    </row>
    <row r="53" spans="1:38" ht="43.5" customHeight="1">
      <c r="A53" s="6" t="s">
        <v>77</v>
      </c>
      <c r="B53" s="7" t="s">
        <v>78</v>
      </c>
      <c r="C53" s="28">
        <f>SUM(C54:C55)</f>
        <v>12936.33416</v>
      </c>
      <c r="D53" s="28">
        <f>SUM(D54:D55)</f>
        <v>19917.28055</v>
      </c>
      <c r="E53" s="28">
        <f>SUM(E54:E55)</f>
        <v>19401.14026</v>
      </c>
      <c r="F53" s="28">
        <f>SUM(F54:F56)</f>
        <v>19491.66066</v>
      </c>
      <c r="G53" s="28">
        <f t="shared" si="6"/>
        <v>90.52040000000125</v>
      </c>
      <c r="H53" s="28">
        <f t="shared" si="7"/>
        <v>100.46657257659557</v>
      </c>
      <c r="I53" s="28">
        <f>SUM(I54:I56)</f>
        <v>18850</v>
      </c>
      <c r="J53" s="28">
        <f>SUM(J54:J56)</f>
        <v>21055</v>
      </c>
      <c r="K53" s="28">
        <f>SUM(K54:K56)</f>
        <v>21939.55524</v>
      </c>
      <c r="L53" s="51">
        <f t="shared" si="8"/>
        <v>3089.5552400000015</v>
      </c>
      <c r="M53" s="35">
        <f t="shared" si="9"/>
        <v>116.39021347480107</v>
      </c>
      <c r="N53" s="51">
        <f t="shared" si="10"/>
        <v>884.5552400000015</v>
      </c>
      <c r="O53" s="35">
        <f t="shared" si="11"/>
        <v>104.20116475896461</v>
      </c>
      <c r="P53" s="51">
        <f t="shared" si="12"/>
        <v>2447.89458</v>
      </c>
      <c r="Q53" s="35">
        <f t="shared" si="13"/>
        <v>112.55867636267376</v>
      </c>
      <c r="R53" s="28">
        <f>SUM(R54:R56)</f>
        <v>0</v>
      </c>
      <c r="S53" s="28">
        <f>SUM(S54:S56)</f>
        <v>22350</v>
      </c>
      <c r="T53" s="28">
        <f>SUM(T54:T56)</f>
        <v>21500</v>
      </c>
      <c r="U53" s="40">
        <f t="shared" si="14"/>
        <v>445</v>
      </c>
      <c r="V53" s="40">
        <f t="shared" si="15"/>
        <v>102.11351222987415</v>
      </c>
      <c r="W53" s="40">
        <f t="shared" si="16"/>
        <v>-439.5552400000015</v>
      </c>
      <c r="X53" s="40">
        <f t="shared" si="17"/>
        <v>97.99651708892162</v>
      </c>
      <c r="Y53" s="40">
        <f t="shared" si="18"/>
        <v>2008.3393399999986</v>
      </c>
      <c r="Z53" s="40">
        <f t="shared" si="19"/>
        <v>110.30358251681156</v>
      </c>
      <c r="AA53" s="40">
        <f t="shared" si="0"/>
        <v>96.19686800894854</v>
      </c>
      <c r="AB53" s="40">
        <f t="shared" si="23"/>
        <v>21500</v>
      </c>
      <c r="AC53" s="28">
        <f>SUM(AC54:AC56)</f>
        <v>22350</v>
      </c>
      <c r="AD53" s="28">
        <f>SUM(AD54:AD56)</f>
        <v>0</v>
      </c>
      <c r="AE53" s="28">
        <f>SUM(AE54:AE56)</f>
        <v>21500</v>
      </c>
      <c r="AF53" s="28">
        <f>SUM(AF54:AF56)</f>
        <v>0</v>
      </c>
      <c r="AG53" s="28">
        <f>SUM(AG54:AG56)</f>
        <v>21500</v>
      </c>
      <c r="AH53" s="40">
        <f t="shared" si="21"/>
        <v>96.19686800894854</v>
      </c>
      <c r="AI53" s="28">
        <f t="shared" si="2"/>
        <v>0</v>
      </c>
      <c r="AJ53" s="40">
        <f t="shared" si="22"/>
        <v>100</v>
      </c>
      <c r="AK53" s="28">
        <f t="shared" si="4"/>
        <v>0</v>
      </c>
      <c r="AL53" s="40">
        <f t="shared" si="5"/>
        <v>100</v>
      </c>
    </row>
    <row r="54" spans="1:38" s="14" customFormat="1" ht="30.75" customHeight="1" hidden="1">
      <c r="A54" s="3" t="s">
        <v>341</v>
      </c>
      <c r="B54" s="13" t="s">
        <v>224</v>
      </c>
      <c r="C54" s="15">
        <v>12936.33416</v>
      </c>
      <c r="D54" s="15">
        <v>18240.15923</v>
      </c>
      <c r="E54" s="15">
        <v>18724.92182</v>
      </c>
      <c r="F54" s="15">
        <v>19052.47394</v>
      </c>
      <c r="G54" s="15">
        <f t="shared" si="6"/>
        <v>327.5521200000003</v>
      </c>
      <c r="H54" s="15">
        <f t="shared" si="7"/>
        <v>101.74928431289973</v>
      </c>
      <c r="I54" s="15">
        <v>18500</v>
      </c>
      <c r="J54" s="15">
        <v>21000</v>
      </c>
      <c r="K54" s="15">
        <v>21800</v>
      </c>
      <c r="L54" s="50">
        <f t="shared" si="8"/>
        <v>3300</v>
      </c>
      <c r="M54" s="36">
        <f t="shared" si="9"/>
        <v>117.83783783783784</v>
      </c>
      <c r="N54" s="50">
        <f t="shared" si="10"/>
        <v>800</v>
      </c>
      <c r="O54" s="36">
        <f t="shared" si="11"/>
        <v>103.80952380952382</v>
      </c>
      <c r="P54" s="50">
        <f t="shared" si="12"/>
        <v>2747.52606</v>
      </c>
      <c r="Q54" s="36">
        <f t="shared" si="13"/>
        <v>114.42083620558938</v>
      </c>
      <c r="R54" s="15"/>
      <c r="S54" s="15">
        <v>22000</v>
      </c>
      <c r="T54" s="15">
        <v>21500</v>
      </c>
      <c r="U54" s="41">
        <f t="shared" si="14"/>
        <v>500</v>
      </c>
      <c r="V54" s="41">
        <f t="shared" si="15"/>
        <v>102.38095238095238</v>
      </c>
      <c r="W54" s="41">
        <f t="shared" si="16"/>
        <v>-300</v>
      </c>
      <c r="X54" s="41">
        <f t="shared" si="17"/>
        <v>98.62385321100918</v>
      </c>
      <c r="Y54" s="41">
        <f t="shared" si="18"/>
        <v>2447.52606</v>
      </c>
      <c r="Z54" s="41">
        <f t="shared" si="19"/>
        <v>112.8462375422097</v>
      </c>
      <c r="AA54" s="41">
        <f t="shared" si="0"/>
        <v>97.72727272727273</v>
      </c>
      <c r="AB54" s="41">
        <f t="shared" si="23"/>
        <v>21500</v>
      </c>
      <c r="AC54" s="15">
        <v>22000</v>
      </c>
      <c r="AD54" s="15"/>
      <c r="AE54" s="15">
        <v>21500</v>
      </c>
      <c r="AF54" s="15"/>
      <c r="AG54" s="15">
        <v>21500</v>
      </c>
      <c r="AH54" s="41">
        <f t="shared" si="21"/>
        <v>97.72727272727273</v>
      </c>
      <c r="AI54" s="15">
        <f t="shared" si="2"/>
        <v>0</v>
      </c>
      <c r="AJ54" s="41">
        <f t="shared" si="22"/>
        <v>100</v>
      </c>
      <c r="AK54" s="15">
        <f t="shared" si="4"/>
        <v>0</v>
      </c>
      <c r="AL54" s="41">
        <f t="shared" si="5"/>
        <v>100</v>
      </c>
    </row>
    <row r="55" spans="1:38" s="14" customFormat="1" ht="39" customHeight="1" hidden="1">
      <c r="A55" s="3" t="s">
        <v>195</v>
      </c>
      <c r="B55" s="13" t="s">
        <v>225</v>
      </c>
      <c r="C55" s="15">
        <v>0</v>
      </c>
      <c r="D55" s="15">
        <v>1677.12132</v>
      </c>
      <c r="E55" s="15">
        <v>676.21844</v>
      </c>
      <c r="F55" s="15">
        <v>439.18672</v>
      </c>
      <c r="G55" s="15">
        <f t="shared" si="6"/>
        <v>-237.03172</v>
      </c>
      <c r="H55" s="15">
        <f t="shared" si="7"/>
        <v>64.9474628346426</v>
      </c>
      <c r="I55" s="15">
        <v>350</v>
      </c>
      <c r="J55" s="15">
        <v>55</v>
      </c>
      <c r="K55" s="15">
        <v>65.82414</v>
      </c>
      <c r="L55" s="50">
        <f t="shared" si="8"/>
        <v>-284.17586</v>
      </c>
      <c r="M55" s="36">
        <f t="shared" si="9"/>
        <v>18.806897142857142</v>
      </c>
      <c r="N55" s="50">
        <f t="shared" si="10"/>
        <v>10.82414</v>
      </c>
      <c r="O55" s="36">
        <f t="shared" si="11"/>
        <v>119.68025454545455</v>
      </c>
      <c r="P55" s="50">
        <f t="shared" si="12"/>
        <v>-373.36258</v>
      </c>
      <c r="Q55" s="36">
        <f t="shared" si="13"/>
        <v>14.987734601811276</v>
      </c>
      <c r="R55" s="15"/>
      <c r="S55" s="15">
        <v>350</v>
      </c>
      <c r="T55" s="15"/>
      <c r="U55" s="41">
        <f t="shared" si="14"/>
        <v>-55</v>
      </c>
      <c r="V55" s="41">
        <f t="shared" si="15"/>
        <v>0</v>
      </c>
      <c r="W55" s="41">
        <f t="shared" si="16"/>
        <v>-65.82414</v>
      </c>
      <c r="X55" s="41">
        <f t="shared" si="17"/>
        <v>0</v>
      </c>
      <c r="Y55" s="41">
        <f t="shared" si="18"/>
        <v>-439.18672</v>
      </c>
      <c r="Z55" s="41">
        <f t="shared" si="19"/>
        <v>0</v>
      </c>
      <c r="AA55" s="41">
        <f t="shared" si="0"/>
        <v>0</v>
      </c>
      <c r="AB55" s="41">
        <f t="shared" si="23"/>
        <v>0</v>
      </c>
      <c r="AC55" s="15">
        <v>350</v>
      </c>
      <c r="AD55" s="15"/>
      <c r="AE55" s="15"/>
      <c r="AF55" s="15"/>
      <c r="AG55" s="15"/>
      <c r="AH55" s="41">
        <f t="shared" si="21"/>
        <v>0</v>
      </c>
      <c r="AI55" s="15">
        <f t="shared" si="2"/>
        <v>0</v>
      </c>
      <c r="AJ55" s="41" t="e">
        <f t="shared" si="22"/>
        <v>#DIV/0!</v>
      </c>
      <c r="AK55" s="15">
        <f t="shared" si="4"/>
        <v>0</v>
      </c>
      <c r="AL55" s="41" t="e">
        <f t="shared" si="5"/>
        <v>#DIV/0!</v>
      </c>
    </row>
    <row r="56" spans="1:38" s="14" customFormat="1" ht="39" customHeight="1" hidden="1">
      <c r="A56" s="3" t="s">
        <v>348</v>
      </c>
      <c r="B56" s="13" t="s">
        <v>347</v>
      </c>
      <c r="C56" s="15"/>
      <c r="D56" s="15"/>
      <c r="E56" s="15"/>
      <c r="F56" s="15"/>
      <c r="G56" s="15"/>
      <c r="H56" s="15"/>
      <c r="I56" s="15">
        <v>0</v>
      </c>
      <c r="J56" s="15">
        <v>0</v>
      </c>
      <c r="K56" s="15">
        <v>73.7311</v>
      </c>
      <c r="L56" s="50">
        <f t="shared" si="8"/>
        <v>73.7311</v>
      </c>
      <c r="M56" s="36" t="e">
        <f t="shared" si="9"/>
        <v>#DIV/0!</v>
      </c>
      <c r="N56" s="50">
        <f t="shared" si="10"/>
        <v>73.7311</v>
      </c>
      <c r="O56" s="36" t="e">
        <f t="shared" si="11"/>
        <v>#DIV/0!</v>
      </c>
      <c r="P56" s="50">
        <f>K56-F56</f>
        <v>73.7311</v>
      </c>
      <c r="Q56" s="36" t="e">
        <f>K56/F56*100</f>
        <v>#DIV/0!</v>
      </c>
      <c r="R56" s="15"/>
      <c r="S56" s="15">
        <v>0</v>
      </c>
      <c r="T56" s="15">
        <v>0</v>
      </c>
      <c r="U56" s="41">
        <f t="shared" si="14"/>
        <v>0</v>
      </c>
      <c r="V56" s="41" t="e">
        <f t="shared" si="15"/>
        <v>#DIV/0!</v>
      </c>
      <c r="W56" s="41">
        <f t="shared" si="16"/>
        <v>-73.7311</v>
      </c>
      <c r="X56" s="41">
        <f t="shared" si="17"/>
        <v>0</v>
      </c>
      <c r="Y56" s="41">
        <f t="shared" si="18"/>
        <v>0</v>
      </c>
      <c r="Z56" s="41" t="e">
        <f t="shared" si="19"/>
        <v>#DIV/0!</v>
      </c>
      <c r="AA56" s="41" t="e">
        <f t="shared" si="0"/>
        <v>#DIV/0!</v>
      </c>
      <c r="AB56" s="41">
        <f t="shared" si="23"/>
        <v>0</v>
      </c>
      <c r="AC56" s="15">
        <v>0</v>
      </c>
      <c r="AD56" s="15">
        <v>0</v>
      </c>
      <c r="AE56" s="15">
        <v>0</v>
      </c>
      <c r="AF56" s="15">
        <v>0</v>
      </c>
      <c r="AG56" s="15">
        <v>0</v>
      </c>
      <c r="AH56" s="41" t="e">
        <f t="shared" si="21"/>
        <v>#DIV/0!</v>
      </c>
      <c r="AI56" s="15">
        <f t="shared" si="2"/>
        <v>0</v>
      </c>
      <c r="AJ56" s="41" t="e">
        <f t="shared" si="22"/>
        <v>#DIV/0!</v>
      </c>
      <c r="AK56" s="15">
        <f t="shared" si="4"/>
        <v>0</v>
      </c>
      <c r="AL56" s="41" t="e">
        <f t="shared" si="5"/>
        <v>#DIV/0!</v>
      </c>
    </row>
    <row r="57" spans="1:38" ht="59.25" customHeight="1">
      <c r="A57" s="6" t="s">
        <v>226</v>
      </c>
      <c r="B57" s="7" t="s">
        <v>221</v>
      </c>
      <c r="C57" s="28">
        <f>SUM(C58:C59)</f>
        <v>0</v>
      </c>
      <c r="D57" s="28">
        <f>SUM(D58:D59)</f>
        <v>0</v>
      </c>
      <c r="E57" s="28">
        <f>SUM(E58:E59)</f>
        <v>0</v>
      </c>
      <c r="F57" s="28">
        <f>SUM(F58:F59)</f>
        <v>5471.3796999999995</v>
      </c>
      <c r="G57" s="28">
        <f t="shared" si="6"/>
        <v>5471.3796999999995</v>
      </c>
      <c r="H57" s="28" t="e">
        <f t="shared" si="7"/>
        <v>#DIV/0!</v>
      </c>
      <c r="I57" s="28">
        <f>SUM(I58:I59)</f>
        <v>2994.6</v>
      </c>
      <c r="J57" s="28">
        <f>SUM(J58:J59)</f>
        <v>3674.5201899999997</v>
      </c>
      <c r="K57" s="28">
        <f>SUM(K58:K59)</f>
        <v>6039.44927</v>
      </c>
      <c r="L57" s="51">
        <f t="shared" si="8"/>
        <v>3044.84927</v>
      </c>
      <c r="M57" s="35">
        <f t="shared" si="9"/>
        <v>201.6779960595739</v>
      </c>
      <c r="N57" s="51">
        <f t="shared" si="10"/>
        <v>2364.9290800000003</v>
      </c>
      <c r="O57" s="35">
        <f t="shared" si="11"/>
        <v>164.36021460532513</v>
      </c>
      <c r="P57" s="51">
        <f t="shared" si="12"/>
        <v>568.0695700000006</v>
      </c>
      <c r="Q57" s="35">
        <f t="shared" si="13"/>
        <v>110.38256529701276</v>
      </c>
      <c r="R57" s="28">
        <f>SUM(R58:R59)</f>
        <v>3638.6000000000004</v>
      </c>
      <c r="S57" s="28">
        <f>SUM(S58:S59)</f>
        <v>3638.6000000000004</v>
      </c>
      <c r="T57" s="28">
        <f>SUM(T58:T59)</f>
        <v>11944.71489</v>
      </c>
      <c r="U57" s="40">
        <f t="shared" si="14"/>
        <v>8270.1947</v>
      </c>
      <c r="V57" s="40">
        <f t="shared" si="15"/>
        <v>325.06869665614767</v>
      </c>
      <c r="W57" s="40">
        <f t="shared" si="16"/>
        <v>5905.265619999999</v>
      </c>
      <c r="X57" s="40">
        <f t="shared" si="17"/>
        <v>197.77821380723344</v>
      </c>
      <c r="Y57" s="40">
        <f t="shared" si="18"/>
        <v>6473.33519</v>
      </c>
      <c r="Z57" s="40">
        <f t="shared" si="19"/>
        <v>218.31266599903495</v>
      </c>
      <c r="AA57" s="40">
        <f t="shared" si="0"/>
        <v>328.2777686472819</v>
      </c>
      <c r="AB57" s="40">
        <f t="shared" si="23"/>
        <v>8306.114889999999</v>
      </c>
      <c r="AC57" s="28">
        <f>SUM(AC58:AC59)</f>
        <v>3801.5</v>
      </c>
      <c r="AD57" s="28">
        <f>SUM(AD58:AD59)</f>
        <v>3638.6000000000004</v>
      </c>
      <c r="AE57" s="28">
        <f>SUM(AE58:AE59)</f>
        <v>11911.94549</v>
      </c>
      <c r="AF57" s="28">
        <f>SUM(AF58:AF59)</f>
        <v>3638.6000000000004</v>
      </c>
      <c r="AG57" s="28">
        <f>SUM(AG58:AG59)</f>
        <v>11911.94549</v>
      </c>
      <c r="AH57" s="40">
        <f t="shared" si="21"/>
        <v>313.3485595159805</v>
      </c>
      <c r="AI57" s="28">
        <f t="shared" si="2"/>
        <v>-32.76939999999922</v>
      </c>
      <c r="AJ57" s="40">
        <f t="shared" si="22"/>
        <v>99.72565774652827</v>
      </c>
      <c r="AK57" s="28">
        <f t="shared" si="4"/>
        <v>0</v>
      </c>
      <c r="AL57" s="40">
        <f t="shared" si="5"/>
        <v>100</v>
      </c>
    </row>
    <row r="58" spans="1:38" s="14" customFormat="1" ht="33.75" customHeight="1" hidden="1">
      <c r="A58" s="3" t="s">
        <v>222</v>
      </c>
      <c r="B58" s="13" t="s">
        <v>227</v>
      </c>
      <c r="C58" s="15">
        <v>0</v>
      </c>
      <c r="D58" s="15">
        <v>0</v>
      </c>
      <c r="E58" s="15">
        <v>0</v>
      </c>
      <c r="F58" s="15">
        <v>2498.17657</v>
      </c>
      <c r="G58" s="15">
        <f t="shared" si="6"/>
        <v>2498.17657</v>
      </c>
      <c r="H58" s="15" t="e">
        <f t="shared" si="7"/>
        <v>#DIV/0!</v>
      </c>
      <c r="I58" s="15">
        <v>1454.8</v>
      </c>
      <c r="J58" s="15">
        <v>2160.36419</v>
      </c>
      <c r="K58" s="15">
        <v>4525.29327</v>
      </c>
      <c r="L58" s="50">
        <f t="shared" si="8"/>
        <v>3070.49327</v>
      </c>
      <c r="M58" s="36">
        <f t="shared" si="9"/>
        <v>311.05947690404184</v>
      </c>
      <c r="N58" s="50">
        <f t="shared" si="10"/>
        <v>2364.9290800000003</v>
      </c>
      <c r="O58" s="36">
        <f t="shared" si="11"/>
        <v>209.46900022444828</v>
      </c>
      <c r="P58" s="50">
        <f t="shared" si="12"/>
        <v>2027.1167</v>
      </c>
      <c r="Q58" s="36">
        <f t="shared" si="13"/>
        <v>181.14385205366008</v>
      </c>
      <c r="R58" s="15">
        <v>2098.8</v>
      </c>
      <c r="S58" s="15">
        <v>2098.8</v>
      </c>
      <c r="T58" s="15">
        <v>10404.91489</v>
      </c>
      <c r="U58" s="41">
        <f t="shared" si="14"/>
        <v>8244.5507</v>
      </c>
      <c r="V58" s="41">
        <f t="shared" si="15"/>
        <v>481.6278171135581</v>
      </c>
      <c r="W58" s="41">
        <f t="shared" si="16"/>
        <v>5879.62162</v>
      </c>
      <c r="X58" s="41">
        <f t="shared" si="17"/>
        <v>229.9279686242302</v>
      </c>
      <c r="Y58" s="41">
        <f t="shared" si="18"/>
        <v>7906.73832</v>
      </c>
      <c r="Z58" s="41">
        <f t="shared" si="19"/>
        <v>416.5003793146615</v>
      </c>
      <c r="AA58" s="41">
        <f t="shared" si="0"/>
        <v>495.7554264341528</v>
      </c>
      <c r="AB58" s="41">
        <f t="shared" si="23"/>
        <v>8306.11489</v>
      </c>
      <c r="AC58" s="15">
        <v>2261.7</v>
      </c>
      <c r="AD58" s="15">
        <v>2098.8</v>
      </c>
      <c r="AE58" s="15">
        <v>10372.14549</v>
      </c>
      <c r="AF58" s="15">
        <v>2098.8</v>
      </c>
      <c r="AG58" s="15">
        <v>10372.14549</v>
      </c>
      <c r="AH58" s="41">
        <f t="shared" si="21"/>
        <v>458.5995264623956</v>
      </c>
      <c r="AI58" s="15">
        <f t="shared" si="2"/>
        <v>-32.76939999999922</v>
      </c>
      <c r="AJ58" s="41">
        <f t="shared" si="22"/>
        <v>99.68505845221767</v>
      </c>
      <c r="AK58" s="15">
        <f t="shared" si="4"/>
        <v>0</v>
      </c>
      <c r="AL58" s="41">
        <f t="shared" si="5"/>
        <v>100</v>
      </c>
    </row>
    <row r="59" spans="1:38" s="14" customFormat="1" ht="33.75" customHeight="1" hidden="1">
      <c r="A59" s="3" t="s">
        <v>223</v>
      </c>
      <c r="B59" s="13" t="s">
        <v>228</v>
      </c>
      <c r="C59" s="15">
        <v>0</v>
      </c>
      <c r="D59" s="15">
        <v>0</v>
      </c>
      <c r="E59" s="15">
        <v>0</v>
      </c>
      <c r="F59" s="15">
        <v>2973.20313</v>
      </c>
      <c r="G59" s="15">
        <f t="shared" si="6"/>
        <v>2973.20313</v>
      </c>
      <c r="H59" s="15" t="e">
        <f t="shared" si="7"/>
        <v>#DIV/0!</v>
      </c>
      <c r="I59" s="15">
        <v>1539.8</v>
      </c>
      <c r="J59" s="15">
        <v>1514.156</v>
      </c>
      <c r="K59" s="15">
        <v>1514.156</v>
      </c>
      <c r="L59" s="50">
        <f t="shared" si="8"/>
        <v>-25.644000000000005</v>
      </c>
      <c r="M59" s="36">
        <f t="shared" si="9"/>
        <v>98.33458890765034</v>
      </c>
      <c r="N59" s="50">
        <f t="shared" si="10"/>
        <v>0</v>
      </c>
      <c r="O59" s="36">
        <f t="shared" si="11"/>
        <v>100</v>
      </c>
      <c r="P59" s="50">
        <f t="shared" si="12"/>
        <v>-1459.04713</v>
      </c>
      <c r="Q59" s="36">
        <f t="shared" si="13"/>
        <v>50.926759249039264</v>
      </c>
      <c r="R59" s="15">
        <v>1539.8</v>
      </c>
      <c r="S59" s="15">
        <v>1539.8</v>
      </c>
      <c r="T59" s="15">
        <v>1539.8</v>
      </c>
      <c r="U59" s="41">
        <f t="shared" si="14"/>
        <v>25.644000000000005</v>
      </c>
      <c r="V59" s="41">
        <f t="shared" si="15"/>
        <v>101.69361677396516</v>
      </c>
      <c r="W59" s="41">
        <f t="shared" si="16"/>
        <v>25.644000000000005</v>
      </c>
      <c r="X59" s="41">
        <f t="shared" si="17"/>
        <v>101.69361677396516</v>
      </c>
      <c r="Y59" s="41">
        <f t="shared" si="18"/>
        <v>-1433.40313</v>
      </c>
      <c r="Z59" s="41">
        <f t="shared" si="19"/>
        <v>51.78926338611786</v>
      </c>
      <c r="AA59" s="41">
        <f t="shared" si="0"/>
        <v>100</v>
      </c>
      <c r="AB59" s="41">
        <f t="shared" si="23"/>
        <v>0</v>
      </c>
      <c r="AC59" s="15">
        <v>1539.8</v>
      </c>
      <c r="AD59" s="15">
        <v>1539.8</v>
      </c>
      <c r="AE59" s="15">
        <v>1539.8</v>
      </c>
      <c r="AF59" s="15">
        <v>1539.8</v>
      </c>
      <c r="AG59" s="15">
        <v>1539.8</v>
      </c>
      <c r="AH59" s="41">
        <f t="shared" si="21"/>
        <v>100</v>
      </c>
      <c r="AI59" s="15">
        <f t="shared" si="2"/>
        <v>0</v>
      </c>
      <c r="AJ59" s="41">
        <f t="shared" si="22"/>
        <v>100</v>
      </c>
      <c r="AK59" s="15">
        <f t="shared" si="4"/>
        <v>0</v>
      </c>
      <c r="AL59" s="41">
        <f t="shared" si="5"/>
        <v>100</v>
      </c>
    </row>
    <row r="60" spans="1:38" s="1" customFormat="1" ht="21.75" customHeight="1">
      <c r="A60" s="4" t="s">
        <v>34</v>
      </c>
      <c r="B60" s="5" t="s">
        <v>35</v>
      </c>
      <c r="C60" s="23">
        <f>C61</f>
        <v>4990.40047</v>
      </c>
      <c r="D60" s="23">
        <f>D61</f>
        <v>4783.32339</v>
      </c>
      <c r="E60" s="23">
        <f>E61</f>
        <v>4532.949993</v>
      </c>
      <c r="F60" s="23">
        <f>F61</f>
        <v>5479.68687</v>
      </c>
      <c r="G60" s="23">
        <f t="shared" si="6"/>
        <v>946.7368770000003</v>
      </c>
      <c r="H60" s="23">
        <f t="shared" si="7"/>
        <v>120.88566779827698</v>
      </c>
      <c r="I60" s="23">
        <f>I61</f>
        <v>2553</v>
      </c>
      <c r="J60" s="23">
        <f>J61</f>
        <v>2688.83052</v>
      </c>
      <c r="K60" s="23">
        <f>K61</f>
        <v>3032.0311199999996</v>
      </c>
      <c r="L60" s="56">
        <f t="shared" si="8"/>
        <v>479.03111999999965</v>
      </c>
      <c r="M60" s="34">
        <f t="shared" si="9"/>
        <v>118.76345945945945</v>
      </c>
      <c r="N60" s="56">
        <f t="shared" si="10"/>
        <v>343.20059999999967</v>
      </c>
      <c r="O60" s="34">
        <f t="shared" si="11"/>
        <v>112.76393575003007</v>
      </c>
      <c r="P60" s="56">
        <f t="shared" si="12"/>
        <v>-2447.655750000001</v>
      </c>
      <c r="Q60" s="34">
        <f t="shared" si="13"/>
        <v>55.33219674649036</v>
      </c>
      <c r="R60" s="23">
        <f>R61</f>
        <v>3269</v>
      </c>
      <c r="S60" s="23">
        <f>S61</f>
        <v>2588</v>
      </c>
      <c r="T60" s="23">
        <f>T61</f>
        <v>1720.13014</v>
      </c>
      <c r="U60" s="39">
        <f t="shared" si="14"/>
        <v>-968.70038</v>
      </c>
      <c r="V60" s="39">
        <f t="shared" si="15"/>
        <v>63.973170759754694</v>
      </c>
      <c r="W60" s="39">
        <f t="shared" si="16"/>
        <v>-1311.9009799999997</v>
      </c>
      <c r="X60" s="39">
        <f t="shared" si="17"/>
        <v>56.73194211806112</v>
      </c>
      <c r="Y60" s="39">
        <f t="shared" si="18"/>
        <v>-3759.5567300000002</v>
      </c>
      <c r="Z60" s="39">
        <f t="shared" si="19"/>
        <v>31.391029830870607</v>
      </c>
      <c r="AA60" s="39">
        <f t="shared" si="0"/>
        <v>66.46561591962906</v>
      </c>
      <c r="AB60" s="39">
        <f t="shared" si="23"/>
        <v>-1548.86986</v>
      </c>
      <c r="AC60" s="23">
        <f>AC61</f>
        <v>2625</v>
      </c>
      <c r="AD60" s="23">
        <f>AD61</f>
        <v>3269</v>
      </c>
      <c r="AE60" s="23">
        <f>AE61</f>
        <v>1720.13014</v>
      </c>
      <c r="AF60" s="23">
        <f>AF61</f>
        <v>3269</v>
      </c>
      <c r="AG60" s="23">
        <f>AG61</f>
        <v>1720.13014</v>
      </c>
      <c r="AH60" s="39">
        <f t="shared" si="21"/>
        <v>65.52876723809524</v>
      </c>
      <c r="AI60" s="23">
        <f t="shared" si="2"/>
        <v>0</v>
      </c>
      <c r="AJ60" s="39">
        <f t="shared" si="22"/>
        <v>100</v>
      </c>
      <c r="AK60" s="23">
        <f t="shared" si="4"/>
        <v>0</v>
      </c>
      <c r="AL60" s="39">
        <f t="shared" si="5"/>
        <v>100</v>
      </c>
    </row>
    <row r="61" spans="1:38" ht="24" customHeight="1">
      <c r="A61" s="6" t="s">
        <v>36</v>
      </c>
      <c r="B61" s="7" t="s">
        <v>37</v>
      </c>
      <c r="C61" s="28">
        <v>4990.40047</v>
      </c>
      <c r="D61" s="28">
        <f>SUM(D62:D65)</f>
        <v>4783.32339</v>
      </c>
      <c r="E61" s="28">
        <f>SUM(E62:E65)</f>
        <v>4532.949993</v>
      </c>
      <c r="F61" s="28">
        <f>SUM(F62:F66)</f>
        <v>5479.68687</v>
      </c>
      <c r="G61" s="28">
        <f t="shared" si="6"/>
        <v>946.7368770000003</v>
      </c>
      <c r="H61" s="28">
        <f t="shared" si="7"/>
        <v>120.88566779827698</v>
      </c>
      <c r="I61" s="28">
        <f>SUM(I62:I66)</f>
        <v>2553</v>
      </c>
      <c r="J61" s="28">
        <f>SUM(J62:J66)</f>
        <v>2688.83052</v>
      </c>
      <c r="K61" s="28">
        <f>SUM(K62:K66)</f>
        <v>3032.0311199999996</v>
      </c>
      <c r="L61" s="51">
        <f t="shared" si="8"/>
        <v>479.03111999999965</v>
      </c>
      <c r="M61" s="35">
        <f t="shared" si="9"/>
        <v>118.76345945945945</v>
      </c>
      <c r="N61" s="51">
        <f t="shared" si="10"/>
        <v>343.20059999999967</v>
      </c>
      <c r="O61" s="35">
        <f t="shared" si="11"/>
        <v>112.76393575003007</v>
      </c>
      <c r="P61" s="51">
        <f t="shared" si="12"/>
        <v>-2447.655750000001</v>
      </c>
      <c r="Q61" s="35">
        <f t="shared" si="13"/>
        <v>55.33219674649036</v>
      </c>
      <c r="R61" s="28">
        <v>3269</v>
      </c>
      <c r="S61" s="28">
        <f>SUM(S62:S66)</f>
        <v>2588</v>
      </c>
      <c r="T61" s="28">
        <f>SUM(T62:T66)</f>
        <v>1720.13014</v>
      </c>
      <c r="U61" s="40">
        <f t="shared" si="14"/>
        <v>-968.70038</v>
      </c>
      <c r="V61" s="40">
        <f t="shared" si="15"/>
        <v>63.973170759754694</v>
      </c>
      <c r="W61" s="40">
        <f t="shared" si="16"/>
        <v>-1311.9009799999997</v>
      </c>
      <c r="X61" s="40">
        <f t="shared" si="17"/>
        <v>56.73194211806112</v>
      </c>
      <c r="Y61" s="40">
        <f t="shared" si="18"/>
        <v>-3759.5567300000002</v>
      </c>
      <c r="Z61" s="40">
        <f t="shared" si="19"/>
        <v>31.391029830870607</v>
      </c>
      <c r="AA61" s="40">
        <f t="shared" si="0"/>
        <v>66.46561591962906</v>
      </c>
      <c r="AB61" s="40">
        <f t="shared" si="23"/>
        <v>-1548.86986</v>
      </c>
      <c r="AC61" s="28">
        <f>SUM(AC62:AC66)</f>
        <v>2625</v>
      </c>
      <c r="AD61" s="28">
        <v>3269</v>
      </c>
      <c r="AE61" s="28">
        <f>SUM(AE62:AE66)</f>
        <v>1720.13014</v>
      </c>
      <c r="AF61" s="28">
        <v>3269</v>
      </c>
      <c r="AG61" s="28">
        <f>SUM(AG62:AG66)</f>
        <v>1720.13014</v>
      </c>
      <c r="AH61" s="40">
        <f t="shared" si="21"/>
        <v>65.52876723809524</v>
      </c>
      <c r="AI61" s="28">
        <f t="shared" si="2"/>
        <v>0</v>
      </c>
      <c r="AJ61" s="40">
        <f t="shared" si="22"/>
        <v>100</v>
      </c>
      <c r="AK61" s="28">
        <f t="shared" si="4"/>
        <v>0</v>
      </c>
      <c r="AL61" s="40">
        <f t="shared" si="5"/>
        <v>100</v>
      </c>
    </row>
    <row r="62" spans="1:38" s="14" customFormat="1" ht="21" customHeight="1" hidden="1">
      <c r="A62" s="3" t="s">
        <v>230</v>
      </c>
      <c r="B62" s="13" t="s">
        <v>229</v>
      </c>
      <c r="C62" s="15">
        <v>989.56229</v>
      </c>
      <c r="D62" s="15">
        <v>1082.35119</v>
      </c>
      <c r="E62" s="15">
        <v>1083.917233</v>
      </c>
      <c r="F62" s="15">
        <v>2338.3742</v>
      </c>
      <c r="G62" s="15">
        <f t="shared" si="6"/>
        <v>1254.4569670000003</v>
      </c>
      <c r="H62" s="15">
        <f t="shared" si="7"/>
        <v>215.73364910233886</v>
      </c>
      <c r="I62" s="15">
        <v>1250</v>
      </c>
      <c r="J62" s="15">
        <v>1651.2</v>
      </c>
      <c r="K62" s="15">
        <v>1934.72626</v>
      </c>
      <c r="L62" s="50">
        <f t="shared" si="8"/>
        <v>684.7262599999999</v>
      </c>
      <c r="M62" s="36">
        <f t="shared" si="9"/>
        <v>154.77810079999998</v>
      </c>
      <c r="N62" s="50">
        <f t="shared" si="10"/>
        <v>283.52625999999987</v>
      </c>
      <c r="O62" s="36">
        <f t="shared" si="11"/>
        <v>117.17092175387596</v>
      </c>
      <c r="P62" s="50">
        <f t="shared" si="12"/>
        <v>-403.6479400000003</v>
      </c>
      <c r="Q62" s="36">
        <f t="shared" si="13"/>
        <v>82.73809469844474</v>
      </c>
      <c r="R62" s="15"/>
      <c r="S62" s="15">
        <v>1260</v>
      </c>
      <c r="T62" s="15">
        <v>519.77307</v>
      </c>
      <c r="U62" s="41">
        <f t="shared" si="14"/>
        <v>-1131.42693</v>
      </c>
      <c r="V62" s="41">
        <f t="shared" si="15"/>
        <v>31.478504723837208</v>
      </c>
      <c r="W62" s="41">
        <f t="shared" si="16"/>
        <v>-1414.95319</v>
      </c>
      <c r="X62" s="41">
        <f t="shared" si="17"/>
        <v>26.86545795889492</v>
      </c>
      <c r="Y62" s="41">
        <f t="shared" si="18"/>
        <v>-1818.6011300000002</v>
      </c>
      <c r="Z62" s="41">
        <f t="shared" si="19"/>
        <v>22.227968047201337</v>
      </c>
      <c r="AA62" s="41">
        <f t="shared" si="0"/>
        <v>41.25183095238095</v>
      </c>
      <c r="AB62" s="41">
        <f t="shared" si="23"/>
        <v>519.77307</v>
      </c>
      <c r="AC62" s="15">
        <v>1650</v>
      </c>
      <c r="AD62" s="15"/>
      <c r="AE62" s="15">
        <v>519.77307</v>
      </c>
      <c r="AF62" s="15"/>
      <c r="AG62" s="15">
        <v>519.77307</v>
      </c>
      <c r="AH62" s="41">
        <f t="shared" si="21"/>
        <v>31.50139818181818</v>
      </c>
      <c r="AI62" s="15">
        <f t="shared" si="2"/>
        <v>0</v>
      </c>
      <c r="AJ62" s="41">
        <f t="shared" si="22"/>
        <v>100</v>
      </c>
      <c r="AK62" s="15">
        <f t="shared" si="4"/>
        <v>0</v>
      </c>
      <c r="AL62" s="41">
        <f t="shared" si="5"/>
        <v>100</v>
      </c>
    </row>
    <row r="63" spans="1:38" s="14" customFormat="1" ht="21" customHeight="1" hidden="1">
      <c r="A63" s="3" t="s">
        <v>231</v>
      </c>
      <c r="B63" s="13" t="s">
        <v>234</v>
      </c>
      <c r="C63" s="15">
        <v>937.3029</v>
      </c>
      <c r="D63" s="15">
        <v>1450.63482</v>
      </c>
      <c r="E63" s="15">
        <v>2062.2754</v>
      </c>
      <c r="F63" s="15">
        <v>2473.62527</v>
      </c>
      <c r="G63" s="15">
        <f t="shared" si="6"/>
        <v>411.34987</v>
      </c>
      <c r="H63" s="15">
        <f t="shared" si="7"/>
        <v>119.94640822462412</v>
      </c>
      <c r="I63" s="15">
        <v>1303</v>
      </c>
      <c r="J63" s="15">
        <v>135.2</v>
      </c>
      <c r="K63" s="15">
        <v>151.18311</v>
      </c>
      <c r="L63" s="50">
        <f t="shared" si="8"/>
        <v>-1151.81689</v>
      </c>
      <c r="M63" s="36">
        <f t="shared" si="9"/>
        <v>11.60269455103607</v>
      </c>
      <c r="N63" s="50">
        <f t="shared" si="10"/>
        <v>15.98311000000001</v>
      </c>
      <c r="O63" s="36">
        <f t="shared" si="11"/>
        <v>111.82182692307694</v>
      </c>
      <c r="P63" s="50">
        <f t="shared" si="12"/>
        <v>-2322.44216</v>
      </c>
      <c r="Q63" s="36">
        <f t="shared" si="13"/>
        <v>6.1118032643642906</v>
      </c>
      <c r="R63" s="15"/>
      <c r="S63" s="15">
        <v>1328</v>
      </c>
      <c r="T63" s="15">
        <v>1193.25666</v>
      </c>
      <c r="U63" s="41">
        <f t="shared" si="14"/>
        <v>1058.05666</v>
      </c>
      <c r="V63" s="41">
        <f t="shared" si="15"/>
        <v>882.5862869822487</v>
      </c>
      <c r="W63" s="41">
        <f t="shared" si="16"/>
        <v>1042.07355</v>
      </c>
      <c r="X63" s="41">
        <f t="shared" si="17"/>
        <v>789.2790801829649</v>
      </c>
      <c r="Y63" s="41">
        <f t="shared" si="18"/>
        <v>-1280.36861</v>
      </c>
      <c r="Z63" s="41">
        <f t="shared" si="19"/>
        <v>48.239184587566896</v>
      </c>
      <c r="AA63" s="41">
        <f t="shared" si="0"/>
        <v>89.85366415662651</v>
      </c>
      <c r="AB63" s="41">
        <f t="shared" si="23"/>
        <v>1193.25666</v>
      </c>
      <c r="AC63" s="15">
        <v>100</v>
      </c>
      <c r="AD63" s="15"/>
      <c r="AE63" s="15">
        <v>1193.25666</v>
      </c>
      <c r="AF63" s="15"/>
      <c r="AG63" s="15">
        <v>1193.25666</v>
      </c>
      <c r="AH63" s="41">
        <f t="shared" si="21"/>
        <v>1193.25666</v>
      </c>
      <c r="AI63" s="15">
        <f t="shared" si="2"/>
        <v>0</v>
      </c>
      <c r="AJ63" s="41">
        <f t="shared" si="22"/>
        <v>100</v>
      </c>
      <c r="AK63" s="15">
        <f t="shared" si="4"/>
        <v>0</v>
      </c>
      <c r="AL63" s="41">
        <f t="shared" si="5"/>
        <v>100</v>
      </c>
    </row>
    <row r="64" spans="1:38" s="14" customFormat="1" ht="21" customHeight="1" hidden="1">
      <c r="A64" s="3" t="s">
        <v>232</v>
      </c>
      <c r="B64" s="13" t="s">
        <v>235</v>
      </c>
      <c r="C64" s="15">
        <v>2609.86243</v>
      </c>
      <c r="D64" s="15">
        <v>1725.40391</v>
      </c>
      <c r="E64" s="15">
        <v>1336.17252</v>
      </c>
      <c r="F64" s="15">
        <v>618.32405</v>
      </c>
      <c r="G64" s="15">
        <f t="shared" si="6"/>
        <v>-717.84847</v>
      </c>
      <c r="H64" s="15">
        <f t="shared" si="7"/>
        <v>46.275764599619215</v>
      </c>
      <c r="I64" s="15">
        <v>0</v>
      </c>
      <c r="J64" s="15">
        <v>898.83052</v>
      </c>
      <c r="K64" s="15">
        <v>942.50389</v>
      </c>
      <c r="L64" s="50">
        <f t="shared" si="8"/>
        <v>942.50389</v>
      </c>
      <c r="M64" s="36" t="e">
        <f t="shared" si="9"/>
        <v>#DIV/0!</v>
      </c>
      <c r="N64" s="50">
        <f t="shared" si="10"/>
        <v>43.67336999999998</v>
      </c>
      <c r="O64" s="36">
        <f t="shared" si="11"/>
        <v>104.85891044287192</v>
      </c>
      <c r="P64" s="50">
        <f t="shared" si="12"/>
        <v>324.1798399999999</v>
      </c>
      <c r="Q64" s="36">
        <f t="shared" si="13"/>
        <v>152.4287936074943</v>
      </c>
      <c r="R64" s="15"/>
      <c r="S64" s="15"/>
      <c r="T64" s="15">
        <v>7.10041</v>
      </c>
      <c r="U64" s="41">
        <f t="shared" si="14"/>
        <v>-891.73011</v>
      </c>
      <c r="V64" s="41">
        <f t="shared" si="15"/>
        <v>0.7899609372409829</v>
      </c>
      <c r="W64" s="41">
        <f t="shared" si="16"/>
        <v>-935.40348</v>
      </c>
      <c r="X64" s="41">
        <f t="shared" si="17"/>
        <v>0.753356041851456</v>
      </c>
      <c r="Y64" s="41">
        <f t="shared" si="18"/>
        <v>-611.22364</v>
      </c>
      <c r="Z64" s="41">
        <f t="shared" si="19"/>
        <v>1.1483315261633442</v>
      </c>
      <c r="AA64" s="41" t="e">
        <f t="shared" si="0"/>
        <v>#DIV/0!</v>
      </c>
      <c r="AB64" s="41">
        <f t="shared" si="23"/>
        <v>7.10041</v>
      </c>
      <c r="AC64" s="15">
        <v>875</v>
      </c>
      <c r="AD64" s="15"/>
      <c r="AE64" s="15">
        <v>7.10041</v>
      </c>
      <c r="AF64" s="15"/>
      <c r="AG64" s="15">
        <v>7.10041</v>
      </c>
      <c r="AH64" s="41">
        <f t="shared" si="21"/>
        <v>0.8114754285714285</v>
      </c>
      <c r="AI64" s="15">
        <f t="shared" si="2"/>
        <v>0</v>
      </c>
      <c r="AJ64" s="41">
        <f t="shared" si="22"/>
        <v>100</v>
      </c>
      <c r="AK64" s="15">
        <f t="shared" si="4"/>
        <v>0</v>
      </c>
      <c r="AL64" s="41">
        <f t="shared" si="5"/>
        <v>100</v>
      </c>
    </row>
    <row r="65" spans="1:38" s="14" customFormat="1" ht="21" customHeight="1" hidden="1">
      <c r="A65" s="3" t="s">
        <v>233</v>
      </c>
      <c r="B65" s="13" t="s">
        <v>236</v>
      </c>
      <c r="C65" s="15">
        <v>453.67285</v>
      </c>
      <c r="D65" s="15">
        <v>524.93347</v>
      </c>
      <c r="E65" s="15">
        <v>50.58484</v>
      </c>
      <c r="F65" s="15">
        <v>21.92477</v>
      </c>
      <c r="G65" s="15">
        <f t="shared" si="6"/>
        <v>-28.66007</v>
      </c>
      <c r="H65" s="15">
        <f t="shared" si="7"/>
        <v>43.34257061997231</v>
      </c>
      <c r="I65" s="15">
        <v>0</v>
      </c>
      <c r="J65" s="15">
        <v>3.6</v>
      </c>
      <c r="K65" s="15">
        <v>3.61786</v>
      </c>
      <c r="L65" s="50">
        <f t="shared" si="8"/>
        <v>3.61786</v>
      </c>
      <c r="M65" s="36" t="e">
        <f t="shared" si="9"/>
        <v>#DIV/0!</v>
      </c>
      <c r="N65" s="50">
        <f t="shared" si="10"/>
        <v>0.017859999999999765</v>
      </c>
      <c r="O65" s="36">
        <f t="shared" si="11"/>
        <v>100.49611111111109</v>
      </c>
      <c r="P65" s="50">
        <f t="shared" si="12"/>
        <v>-18.30691</v>
      </c>
      <c r="Q65" s="36">
        <f t="shared" si="13"/>
        <v>16.501244938943486</v>
      </c>
      <c r="R65" s="15"/>
      <c r="S65" s="15"/>
      <c r="T65" s="15"/>
      <c r="U65" s="41">
        <f>T65-J65</f>
        <v>-3.6</v>
      </c>
      <c r="V65" s="41">
        <f>T65/J65*100</f>
        <v>0</v>
      </c>
      <c r="W65" s="41">
        <f>T65-K65</f>
        <v>-3.61786</v>
      </c>
      <c r="X65" s="41">
        <f>T65/K65*100</f>
        <v>0</v>
      </c>
      <c r="Y65" s="41">
        <f>T65-F65</f>
        <v>-21.92477</v>
      </c>
      <c r="Z65" s="41">
        <f>T65/F65*100</f>
        <v>0</v>
      </c>
      <c r="AA65" s="41" t="e">
        <f t="shared" si="0"/>
        <v>#DIV/0!</v>
      </c>
      <c r="AB65" s="41">
        <f t="shared" si="23"/>
        <v>0</v>
      </c>
      <c r="AC65" s="15"/>
      <c r="AD65" s="15"/>
      <c r="AE65" s="15"/>
      <c r="AF65" s="15"/>
      <c r="AG65" s="15"/>
      <c r="AH65" s="41" t="e">
        <f t="shared" si="21"/>
        <v>#DIV/0!</v>
      </c>
      <c r="AI65" s="15">
        <f t="shared" si="2"/>
        <v>0</v>
      </c>
      <c r="AJ65" s="41" t="e">
        <f t="shared" si="22"/>
        <v>#DIV/0!</v>
      </c>
      <c r="AK65" s="15">
        <f t="shared" si="4"/>
        <v>0</v>
      </c>
      <c r="AL65" s="41" t="e">
        <f t="shared" si="5"/>
        <v>#DIV/0!</v>
      </c>
    </row>
    <row r="66" spans="1:38" s="14" customFormat="1" ht="30" customHeight="1" hidden="1">
      <c r="A66" s="3" t="s">
        <v>296</v>
      </c>
      <c r="B66" s="13" t="s">
        <v>297</v>
      </c>
      <c r="C66" s="15"/>
      <c r="D66" s="15"/>
      <c r="E66" s="15"/>
      <c r="F66" s="15">
        <v>27.43858</v>
      </c>
      <c r="G66" s="15">
        <f t="shared" si="6"/>
        <v>27.43858</v>
      </c>
      <c r="H66" s="15" t="e">
        <f t="shared" si="7"/>
        <v>#DIV/0!</v>
      </c>
      <c r="I66" s="15">
        <v>0</v>
      </c>
      <c r="J66" s="15">
        <v>0</v>
      </c>
      <c r="K66" s="15">
        <v>0</v>
      </c>
      <c r="L66" s="50">
        <f t="shared" si="8"/>
        <v>0</v>
      </c>
      <c r="M66" s="36" t="e">
        <f t="shared" si="9"/>
        <v>#DIV/0!</v>
      </c>
      <c r="N66" s="50">
        <f t="shared" si="10"/>
        <v>0</v>
      </c>
      <c r="O66" s="36" t="e">
        <f t="shared" si="11"/>
        <v>#DIV/0!</v>
      </c>
      <c r="P66" s="50">
        <f t="shared" si="12"/>
        <v>-27.43858</v>
      </c>
      <c r="Q66" s="36">
        <f t="shared" si="13"/>
        <v>0</v>
      </c>
      <c r="R66" s="15"/>
      <c r="S66" s="15">
        <v>0</v>
      </c>
      <c r="T66" s="15"/>
      <c r="U66" s="41">
        <f>T66-J66</f>
        <v>0</v>
      </c>
      <c r="V66" s="41" t="e">
        <f>T66/J66*100</f>
        <v>#DIV/0!</v>
      </c>
      <c r="W66" s="41">
        <f>T66-K66</f>
        <v>0</v>
      </c>
      <c r="X66" s="41" t="e">
        <f>T66/K66*100</f>
        <v>#DIV/0!</v>
      </c>
      <c r="Y66" s="41">
        <f>T66-F66</f>
        <v>-27.43858</v>
      </c>
      <c r="Z66" s="41">
        <f>T66/F66*100</f>
        <v>0</v>
      </c>
      <c r="AA66" s="41" t="e">
        <f t="shared" si="0"/>
        <v>#DIV/0!</v>
      </c>
      <c r="AB66" s="41">
        <f t="shared" si="23"/>
        <v>0</v>
      </c>
      <c r="AC66" s="15"/>
      <c r="AD66" s="15"/>
      <c r="AE66" s="15"/>
      <c r="AF66" s="15"/>
      <c r="AG66" s="15"/>
      <c r="AH66" s="41" t="e">
        <f t="shared" si="21"/>
        <v>#DIV/0!</v>
      </c>
      <c r="AI66" s="15">
        <f t="shared" si="2"/>
        <v>0</v>
      </c>
      <c r="AJ66" s="41" t="e">
        <f t="shared" si="22"/>
        <v>#DIV/0!</v>
      </c>
      <c r="AK66" s="15">
        <f t="shared" si="4"/>
        <v>0</v>
      </c>
      <c r="AL66" s="41" t="e">
        <f t="shared" si="5"/>
        <v>#DIV/0!</v>
      </c>
    </row>
    <row r="67" spans="1:38" s="1" customFormat="1" ht="24.75" customHeight="1">
      <c r="A67" s="4" t="s">
        <v>38</v>
      </c>
      <c r="B67" s="5" t="s">
        <v>39</v>
      </c>
      <c r="C67" s="23">
        <f>C68+C69+C74+C75</f>
        <v>117920.11699000001</v>
      </c>
      <c r="D67" s="23">
        <f>D68+D69+D74+D75</f>
        <v>149060.86715</v>
      </c>
      <c r="E67" s="23">
        <f>E68+E69+E74+E75</f>
        <v>130821.16457000001</v>
      </c>
      <c r="F67" s="23">
        <f>F68+F69+F74+F75</f>
        <v>177687.98115</v>
      </c>
      <c r="G67" s="23">
        <f t="shared" si="6"/>
        <v>46866.81658</v>
      </c>
      <c r="H67" s="23">
        <f t="shared" si="7"/>
        <v>135.8251027148764</v>
      </c>
      <c r="I67" s="23">
        <f>I68+I69+I74+I75</f>
        <v>153533.9</v>
      </c>
      <c r="J67" s="23">
        <f>J68+J69+J74+J75</f>
        <v>189439.40784</v>
      </c>
      <c r="K67" s="23">
        <f>K68+K69+K74+K75</f>
        <v>171933.49862</v>
      </c>
      <c r="L67" s="56">
        <f t="shared" si="8"/>
        <v>18399.598620000004</v>
      </c>
      <c r="M67" s="34">
        <f t="shared" si="9"/>
        <v>111.9840625555659</v>
      </c>
      <c r="N67" s="56">
        <f t="shared" si="10"/>
        <v>-17505.90922</v>
      </c>
      <c r="O67" s="34">
        <f t="shared" si="11"/>
        <v>90.75909842645547</v>
      </c>
      <c r="P67" s="56">
        <f t="shared" si="12"/>
        <v>-5754.482530000008</v>
      </c>
      <c r="Q67" s="34">
        <f t="shared" si="13"/>
        <v>96.7614677747156</v>
      </c>
      <c r="R67" s="23">
        <v>7948</v>
      </c>
      <c r="S67" s="23">
        <f>S68+S69+S74+S75</f>
        <v>183533.9</v>
      </c>
      <c r="T67" s="23">
        <f>T68+T69+T74+T75</f>
        <v>161730.5</v>
      </c>
      <c r="U67" s="39">
        <f t="shared" si="14"/>
        <v>-27708.90784</v>
      </c>
      <c r="V67" s="39">
        <f t="shared" si="15"/>
        <v>85.37320816405693</v>
      </c>
      <c r="W67" s="39">
        <f t="shared" si="16"/>
        <v>-10202.998619999998</v>
      </c>
      <c r="X67" s="39">
        <f t="shared" si="17"/>
        <v>94.06572965600483</v>
      </c>
      <c r="Y67" s="39">
        <f t="shared" si="18"/>
        <v>-15957.481150000007</v>
      </c>
      <c r="Z67" s="39">
        <f t="shared" si="19"/>
        <v>91.01938068814623</v>
      </c>
      <c r="AA67" s="39">
        <f t="shared" si="0"/>
        <v>88.12023282892153</v>
      </c>
      <c r="AB67" s="39">
        <f t="shared" si="23"/>
        <v>153782.5</v>
      </c>
      <c r="AC67" s="23">
        <f>AC68+AC69+AC74+AC75</f>
        <v>185595.4</v>
      </c>
      <c r="AD67" s="23">
        <v>8265</v>
      </c>
      <c r="AE67" s="23">
        <f>AE68+AE69+AE74+AE75</f>
        <v>152048.5</v>
      </c>
      <c r="AF67" s="23">
        <v>8596</v>
      </c>
      <c r="AG67" s="23">
        <f>AG68+AG69+AG74+AG75</f>
        <v>152379.09999999998</v>
      </c>
      <c r="AH67" s="39">
        <f t="shared" si="21"/>
        <v>81.92471365130817</v>
      </c>
      <c r="AI67" s="23">
        <f t="shared" si="2"/>
        <v>-9682</v>
      </c>
      <c r="AJ67" s="39">
        <f t="shared" si="22"/>
        <v>94.0134977632543</v>
      </c>
      <c r="AK67" s="23">
        <f t="shared" si="4"/>
        <v>330.5999999999767</v>
      </c>
      <c r="AL67" s="39">
        <f t="shared" si="5"/>
        <v>100.21743062246584</v>
      </c>
    </row>
    <row r="68" spans="1:38" ht="30.75" customHeight="1">
      <c r="A68" s="6" t="s">
        <v>177</v>
      </c>
      <c r="B68" s="7" t="s">
        <v>178</v>
      </c>
      <c r="C68" s="28">
        <v>52.272</v>
      </c>
      <c r="D68" s="28">
        <v>0</v>
      </c>
      <c r="E68" s="28">
        <v>0</v>
      </c>
      <c r="F68" s="28">
        <v>5.682</v>
      </c>
      <c r="G68" s="28">
        <f t="shared" si="6"/>
        <v>5.682</v>
      </c>
      <c r="H68" s="28" t="e">
        <f t="shared" si="7"/>
        <v>#DIV/0!</v>
      </c>
      <c r="I68" s="28">
        <v>0</v>
      </c>
      <c r="J68" s="28">
        <v>40.908</v>
      </c>
      <c r="K68" s="28">
        <v>40.908</v>
      </c>
      <c r="L68" s="51">
        <f t="shared" si="8"/>
        <v>40.908</v>
      </c>
      <c r="M68" s="35" t="e">
        <f t="shared" si="9"/>
        <v>#DIV/0!</v>
      </c>
      <c r="N68" s="51">
        <f t="shared" si="10"/>
        <v>0</v>
      </c>
      <c r="O68" s="35">
        <f t="shared" si="11"/>
        <v>100</v>
      </c>
      <c r="P68" s="51">
        <f t="shared" si="12"/>
        <v>35.226</v>
      </c>
      <c r="Q68" s="35">
        <f t="shared" si="13"/>
        <v>719.9577613516367</v>
      </c>
      <c r="R68" s="28">
        <v>0</v>
      </c>
      <c r="S68" s="28"/>
      <c r="T68" s="28"/>
      <c r="U68" s="40">
        <f>T68-J68</f>
        <v>-40.908</v>
      </c>
      <c r="V68" s="40">
        <f>T68/J68*100</f>
        <v>0</v>
      </c>
      <c r="W68" s="40">
        <f>T68-K68</f>
        <v>-40.908</v>
      </c>
      <c r="X68" s="40">
        <f>T68/K68*100</f>
        <v>0</v>
      </c>
      <c r="Y68" s="40">
        <f>T68-F68</f>
        <v>-5.682</v>
      </c>
      <c r="Z68" s="40">
        <f>T68/F68*100</f>
        <v>0</v>
      </c>
      <c r="AA68" s="40" t="e">
        <f t="shared" si="0"/>
        <v>#DIV/0!</v>
      </c>
      <c r="AB68" s="40">
        <f t="shared" si="23"/>
        <v>0</v>
      </c>
      <c r="AC68" s="28"/>
      <c r="AD68" s="28"/>
      <c r="AE68" s="28"/>
      <c r="AF68" s="28"/>
      <c r="AG68" s="28"/>
      <c r="AH68" s="40" t="e">
        <f t="shared" si="21"/>
        <v>#DIV/0!</v>
      </c>
      <c r="AI68" s="28">
        <f t="shared" si="2"/>
        <v>0</v>
      </c>
      <c r="AJ68" s="40"/>
      <c r="AK68" s="28">
        <f t="shared" si="4"/>
        <v>0</v>
      </c>
      <c r="AL68" s="40"/>
    </row>
    <row r="69" spans="1:38" ht="27.75" customHeight="1">
      <c r="A69" s="6" t="s">
        <v>79</v>
      </c>
      <c r="B69" s="7" t="s">
        <v>80</v>
      </c>
      <c r="C69" s="28">
        <f>SUM(C70:C73)</f>
        <v>1387.12321</v>
      </c>
      <c r="D69" s="28">
        <f>SUM(D70:D73)</f>
        <v>5091.676890000001</v>
      </c>
      <c r="E69" s="28">
        <f>SUM(E70:E73)</f>
        <v>4841.4865500000005</v>
      </c>
      <c r="F69" s="28">
        <f>SUM(F70:F73)</f>
        <v>4239.979509999999</v>
      </c>
      <c r="G69" s="28">
        <f t="shared" si="6"/>
        <v>-601.5070400000013</v>
      </c>
      <c r="H69" s="28">
        <f t="shared" si="7"/>
        <v>87.57598448765698</v>
      </c>
      <c r="I69" s="28">
        <f>SUM(I70:I73)</f>
        <v>4137.6</v>
      </c>
      <c r="J69" s="28">
        <f>SUM(J70:J73)</f>
        <v>3649.6</v>
      </c>
      <c r="K69" s="28">
        <f>SUM(K70:K73)</f>
        <v>5506.999999999999</v>
      </c>
      <c r="L69" s="51">
        <f t="shared" si="8"/>
        <v>1369.3999999999987</v>
      </c>
      <c r="M69" s="35">
        <f t="shared" si="9"/>
        <v>133.09648105181745</v>
      </c>
      <c r="N69" s="51">
        <f t="shared" si="10"/>
        <v>1857.3999999999992</v>
      </c>
      <c r="O69" s="35">
        <f t="shared" si="11"/>
        <v>150.89324857518628</v>
      </c>
      <c r="P69" s="51">
        <f t="shared" si="12"/>
        <v>1267.0204899999999</v>
      </c>
      <c r="Q69" s="35">
        <f t="shared" si="13"/>
        <v>129.88270313598755</v>
      </c>
      <c r="R69" s="28"/>
      <c r="S69" s="28">
        <f>SUM(S70:S73)</f>
        <v>4137.6</v>
      </c>
      <c r="T69" s="28">
        <f>SUM(T70:T73)</f>
        <v>3788.7</v>
      </c>
      <c r="U69" s="40">
        <f t="shared" si="14"/>
        <v>139.0999999999999</v>
      </c>
      <c r="V69" s="40">
        <f t="shared" si="15"/>
        <v>103.81137658921527</v>
      </c>
      <c r="W69" s="40">
        <f t="shared" si="16"/>
        <v>-1718.2999999999993</v>
      </c>
      <c r="X69" s="40">
        <f t="shared" si="17"/>
        <v>68.7978935899764</v>
      </c>
      <c r="Y69" s="40">
        <f t="shared" si="18"/>
        <v>-451.2795099999994</v>
      </c>
      <c r="Z69" s="40">
        <f t="shared" si="19"/>
        <v>89.35656389528167</v>
      </c>
      <c r="AA69" s="40">
        <f t="shared" si="0"/>
        <v>91.56757540603247</v>
      </c>
      <c r="AB69" s="40">
        <f t="shared" si="23"/>
        <v>3788.7</v>
      </c>
      <c r="AC69" s="28">
        <f>SUM(AC70:AC73)</f>
        <v>3939.4</v>
      </c>
      <c r="AD69" s="28">
        <f>SUM(AD70:AD73)</f>
        <v>0</v>
      </c>
      <c r="AE69" s="28">
        <f>SUM(AE70:AE73)</f>
        <v>3940.3</v>
      </c>
      <c r="AF69" s="28">
        <f>SUM(AF70:AF73)</f>
        <v>0</v>
      </c>
      <c r="AG69" s="28">
        <f>SUM(AG70:AG73)</f>
        <v>4097.9</v>
      </c>
      <c r="AH69" s="40">
        <f t="shared" si="21"/>
        <v>100.02284611869827</v>
      </c>
      <c r="AI69" s="28">
        <f t="shared" si="2"/>
        <v>151.60000000000036</v>
      </c>
      <c r="AJ69" s="40">
        <f t="shared" si="22"/>
        <v>104.00137250244148</v>
      </c>
      <c r="AK69" s="28">
        <f t="shared" si="4"/>
        <v>157.59999999999945</v>
      </c>
      <c r="AL69" s="40">
        <f t="shared" si="5"/>
        <v>103.9996954546608</v>
      </c>
    </row>
    <row r="70" spans="1:38" s="14" customFormat="1" ht="23.25" customHeight="1" hidden="1">
      <c r="A70" s="3" t="s">
        <v>360</v>
      </c>
      <c r="B70" s="13" t="s">
        <v>363</v>
      </c>
      <c r="C70" s="15">
        <v>929.22321</v>
      </c>
      <c r="D70" s="15">
        <v>4598.47689</v>
      </c>
      <c r="E70" s="15">
        <v>4297.53455</v>
      </c>
      <c r="F70" s="15">
        <v>3688.34751</v>
      </c>
      <c r="G70" s="15">
        <f t="shared" si="6"/>
        <v>-609.1870400000003</v>
      </c>
      <c r="H70" s="15">
        <f t="shared" si="7"/>
        <v>85.82473199662816</v>
      </c>
      <c r="I70" s="15">
        <v>4137.6</v>
      </c>
      <c r="J70" s="15">
        <v>3642.6</v>
      </c>
      <c r="K70" s="15">
        <v>4205.9</v>
      </c>
      <c r="L70" s="50">
        <f t="shared" si="8"/>
        <v>68.29999999999927</v>
      </c>
      <c r="M70" s="36">
        <f t="shared" si="9"/>
        <v>101.65071539056456</v>
      </c>
      <c r="N70" s="50">
        <f t="shared" si="10"/>
        <v>563.2999999999997</v>
      </c>
      <c r="O70" s="36">
        <f t="shared" si="11"/>
        <v>115.4642288475265</v>
      </c>
      <c r="P70" s="50">
        <f t="shared" si="12"/>
        <v>517.5524899999996</v>
      </c>
      <c r="Q70" s="36">
        <f t="shared" si="13"/>
        <v>114.03209672073442</v>
      </c>
      <c r="R70" s="15"/>
      <c r="S70" s="15">
        <v>4137.6</v>
      </c>
      <c r="T70" s="15">
        <v>3788.7</v>
      </c>
      <c r="U70" s="41">
        <f t="shared" si="14"/>
        <v>146.0999999999999</v>
      </c>
      <c r="V70" s="41">
        <f t="shared" si="15"/>
        <v>104.0108713556251</v>
      </c>
      <c r="W70" s="41">
        <f t="shared" si="16"/>
        <v>-417.1999999999998</v>
      </c>
      <c r="X70" s="41">
        <f t="shared" si="17"/>
        <v>90.08060106041513</v>
      </c>
      <c r="Y70" s="41">
        <f t="shared" si="18"/>
        <v>100.35248999999976</v>
      </c>
      <c r="Z70" s="41">
        <f t="shared" si="19"/>
        <v>102.7207981278315</v>
      </c>
      <c r="AA70" s="41">
        <f>T70/S70*100</f>
        <v>91.56757540603247</v>
      </c>
      <c r="AB70" s="41">
        <f t="shared" si="23"/>
        <v>3788.7</v>
      </c>
      <c r="AC70" s="15">
        <v>3939.4</v>
      </c>
      <c r="AD70" s="15"/>
      <c r="AE70" s="15">
        <v>3940.3</v>
      </c>
      <c r="AF70" s="15"/>
      <c r="AG70" s="15">
        <v>4097.9</v>
      </c>
      <c r="AH70" s="41">
        <f t="shared" si="21"/>
        <v>100.02284611869827</v>
      </c>
      <c r="AI70" s="15">
        <f>AE70-T70</f>
        <v>151.60000000000036</v>
      </c>
      <c r="AJ70" s="41">
        <f t="shared" si="22"/>
        <v>104.00137250244148</v>
      </c>
      <c r="AK70" s="15">
        <f>AG70-AE70</f>
        <v>157.59999999999945</v>
      </c>
      <c r="AL70" s="41">
        <f>AG70/AE70*100</f>
        <v>103.9996954546608</v>
      </c>
    </row>
    <row r="71" spans="1:38" s="14" customFormat="1" ht="44.25" customHeight="1" hidden="1">
      <c r="A71" s="3" t="s">
        <v>361</v>
      </c>
      <c r="B71" s="13" t="s">
        <v>364</v>
      </c>
      <c r="C71" s="15">
        <v>457.6</v>
      </c>
      <c r="D71" s="15">
        <v>483.1</v>
      </c>
      <c r="E71" s="15">
        <v>505.352</v>
      </c>
      <c r="F71" s="15">
        <v>535.732</v>
      </c>
      <c r="G71" s="15">
        <f t="shared" si="6"/>
        <v>30.379999999999995</v>
      </c>
      <c r="H71" s="15">
        <f t="shared" si="7"/>
        <v>106.0116512846491</v>
      </c>
      <c r="I71" s="15"/>
      <c r="J71" s="15"/>
      <c r="K71" s="15">
        <v>700.9</v>
      </c>
      <c r="L71" s="50">
        <f aca="true" t="shared" si="24" ref="L71:L134">K71-I71</f>
        <v>700.9</v>
      </c>
      <c r="M71" s="36" t="e">
        <f aca="true" t="shared" si="25" ref="M71:M134">K71/I71*100</f>
        <v>#DIV/0!</v>
      </c>
      <c r="N71" s="50">
        <f t="shared" si="10"/>
        <v>700.9</v>
      </c>
      <c r="O71" s="36" t="e">
        <f t="shared" si="11"/>
        <v>#DIV/0!</v>
      </c>
      <c r="P71" s="50">
        <f t="shared" si="12"/>
        <v>165.168</v>
      </c>
      <c r="Q71" s="36">
        <f t="shared" si="13"/>
        <v>130.83034054340604</v>
      </c>
      <c r="R71" s="15"/>
      <c r="S71" s="15"/>
      <c r="T71" s="15"/>
      <c r="U71" s="41">
        <f t="shared" si="14"/>
        <v>0</v>
      </c>
      <c r="V71" s="41" t="e">
        <f t="shared" si="15"/>
        <v>#DIV/0!</v>
      </c>
      <c r="W71" s="41">
        <f t="shared" si="16"/>
        <v>-700.9</v>
      </c>
      <c r="X71" s="41">
        <f t="shared" si="17"/>
        <v>0</v>
      </c>
      <c r="Y71" s="41">
        <f t="shared" si="18"/>
        <v>-535.732</v>
      </c>
      <c r="Z71" s="41">
        <f t="shared" si="19"/>
        <v>0</v>
      </c>
      <c r="AA71" s="41" t="e">
        <f>T71/S71*100</f>
        <v>#DIV/0!</v>
      </c>
      <c r="AB71" s="41">
        <f t="shared" si="23"/>
        <v>0</v>
      </c>
      <c r="AC71" s="15"/>
      <c r="AD71" s="15"/>
      <c r="AE71" s="15"/>
      <c r="AF71" s="15"/>
      <c r="AG71" s="15"/>
      <c r="AH71" s="41" t="e">
        <f t="shared" si="21"/>
        <v>#DIV/0!</v>
      </c>
      <c r="AI71" s="15">
        <f>AE71-T71</f>
        <v>0</v>
      </c>
      <c r="AJ71" s="41" t="e">
        <f t="shared" si="22"/>
        <v>#DIV/0!</v>
      </c>
      <c r="AK71" s="15">
        <f>AG71-AE71</f>
        <v>0</v>
      </c>
      <c r="AL71" s="41" t="e">
        <f>AG71/AE71*100</f>
        <v>#DIV/0!</v>
      </c>
    </row>
    <row r="72" spans="1:38" s="14" customFormat="1" ht="23.25" customHeight="1" hidden="1">
      <c r="A72" s="3" t="s">
        <v>362</v>
      </c>
      <c r="B72" s="13" t="s">
        <v>365</v>
      </c>
      <c r="C72" s="15"/>
      <c r="D72" s="15"/>
      <c r="E72" s="15"/>
      <c r="F72" s="15"/>
      <c r="G72" s="15"/>
      <c r="H72" s="15"/>
      <c r="I72" s="15"/>
      <c r="J72" s="15"/>
      <c r="K72" s="15">
        <v>593.2</v>
      </c>
      <c r="L72" s="50">
        <f t="shared" si="24"/>
        <v>593.2</v>
      </c>
      <c r="M72" s="36" t="e">
        <f t="shared" si="25"/>
        <v>#DIV/0!</v>
      </c>
      <c r="N72" s="50"/>
      <c r="O72" s="36"/>
      <c r="P72" s="50"/>
      <c r="Q72" s="36"/>
      <c r="R72" s="15"/>
      <c r="S72" s="15"/>
      <c r="T72" s="15"/>
      <c r="U72" s="41"/>
      <c r="V72" s="41"/>
      <c r="W72" s="41"/>
      <c r="X72" s="41"/>
      <c r="Y72" s="41"/>
      <c r="Z72" s="41"/>
      <c r="AA72" s="41"/>
      <c r="AB72" s="41"/>
      <c r="AC72" s="15"/>
      <c r="AD72" s="15"/>
      <c r="AE72" s="15"/>
      <c r="AF72" s="15"/>
      <c r="AG72" s="15"/>
      <c r="AH72" s="41"/>
      <c r="AI72" s="15"/>
      <c r="AJ72" s="41"/>
      <c r="AK72" s="15"/>
      <c r="AL72" s="41"/>
    </row>
    <row r="73" spans="1:38" s="14" customFormat="1" ht="30" customHeight="1" hidden="1">
      <c r="A73" s="3" t="s">
        <v>79</v>
      </c>
      <c r="B73" s="13" t="s">
        <v>237</v>
      </c>
      <c r="C73" s="15">
        <v>0.3</v>
      </c>
      <c r="D73" s="15">
        <v>10.1</v>
      </c>
      <c r="E73" s="15">
        <v>38.6</v>
      </c>
      <c r="F73" s="15">
        <v>15.9</v>
      </c>
      <c r="G73" s="15">
        <f t="shared" si="6"/>
        <v>-22.700000000000003</v>
      </c>
      <c r="H73" s="15">
        <f t="shared" si="7"/>
        <v>41.19170984455959</v>
      </c>
      <c r="I73" s="15">
        <v>0</v>
      </c>
      <c r="J73" s="15">
        <v>7</v>
      </c>
      <c r="K73" s="15">
        <v>7</v>
      </c>
      <c r="L73" s="50">
        <f t="shared" si="24"/>
        <v>7</v>
      </c>
      <c r="M73" s="36" t="e">
        <f t="shared" si="25"/>
        <v>#DIV/0!</v>
      </c>
      <c r="N73" s="50">
        <f t="shared" si="10"/>
        <v>0</v>
      </c>
      <c r="O73" s="36">
        <f t="shared" si="11"/>
        <v>100</v>
      </c>
      <c r="P73" s="50">
        <f t="shared" si="12"/>
        <v>-8.9</v>
      </c>
      <c r="Q73" s="36">
        <f t="shared" si="13"/>
        <v>44.0251572327044</v>
      </c>
      <c r="R73" s="15"/>
      <c r="S73" s="15"/>
      <c r="T73" s="15"/>
      <c r="U73" s="41">
        <f aca="true" t="shared" si="26" ref="U73:U87">T73-J73</f>
        <v>-7</v>
      </c>
      <c r="V73" s="41">
        <f aca="true" t="shared" si="27" ref="V73:V87">T73/J73*100</f>
        <v>0</v>
      </c>
      <c r="W73" s="41">
        <f aca="true" t="shared" si="28" ref="W73:W87">T73-K73</f>
        <v>-7</v>
      </c>
      <c r="X73" s="41">
        <f aca="true" t="shared" si="29" ref="X73:X87">T73/K73*100</f>
        <v>0</v>
      </c>
      <c r="Y73" s="41">
        <f aca="true" t="shared" si="30" ref="Y73:Y87">T73-F73</f>
        <v>-15.9</v>
      </c>
      <c r="Z73" s="41">
        <f aca="true" t="shared" si="31" ref="Z73:Z87">T73/F73*100</f>
        <v>0</v>
      </c>
      <c r="AA73" s="41" t="e">
        <f aca="true" t="shared" si="32" ref="AA73:AA87">T73/S73*100</f>
        <v>#DIV/0!</v>
      </c>
      <c r="AB73" s="41">
        <f aca="true" t="shared" si="33" ref="AB73:AB87">T73-R73</f>
        <v>0</v>
      </c>
      <c r="AC73" s="15"/>
      <c r="AD73" s="15"/>
      <c r="AE73" s="15"/>
      <c r="AF73" s="15"/>
      <c r="AG73" s="15"/>
      <c r="AH73" s="41" t="e">
        <f aca="true" t="shared" si="34" ref="AH73:AH87">AE73/AC73*100</f>
        <v>#DIV/0!</v>
      </c>
      <c r="AI73" s="15">
        <f aca="true" t="shared" si="35" ref="AI73:AI87">AE73-T73</f>
        <v>0</v>
      </c>
      <c r="AJ73" s="41" t="e">
        <f aca="true" t="shared" si="36" ref="AJ73:AJ87">AE73/T73*100</f>
        <v>#DIV/0!</v>
      </c>
      <c r="AK73" s="15">
        <f aca="true" t="shared" si="37" ref="AK73:AK87">AG73-AE73</f>
        <v>0</v>
      </c>
      <c r="AL73" s="41" t="e">
        <f aca="true" t="shared" si="38" ref="AL73:AL87">AG73/AE73*100</f>
        <v>#DIV/0!</v>
      </c>
    </row>
    <row r="74" spans="1:38" ht="32.25" customHeight="1">
      <c r="A74" s="6" t="s">
        <v>238</v>
      </c>
      <c r="B74" s="7" t="s">
        <v>239</v>
      </c>
      <c r="C74" s="28"/>
      <c r="D74" s="28"/>
      <c r="E74" s="28">
        <v>4144.83459</v>
      </c>
      <c r="F74" s="28">
        <v>4455.24586</v>
      </c>
      <c r="G74" s="28">
        <f aca="true" t="shared" si="39" ref="G74:G143">F74-E74</f>
        <v>310.4112699999996</v>
      </c>
      <c r="H74" s="28">
        <f aca="true" t="shared" si="40" ref="H74:H143">F74/E74*100</f>
        <v>107.48911116378228</v>
      </c>
      <c r="I74" s="28">
        <v>6420.4</v>
      </c>
      <c r="J74" s="28">
        <v>4000</v>
      </c>
      <c r="K74" s="28">
        <v>4000</v>
      </c>
      <c r="L74" s="51">
        <f t="shared" si="24"/>
        <v>-2420.3999999999996</v>
      </c>
      <c r="M74" s="35">
        <f t="shared" si="25"/>
        <v>62.301414242103306</v>
      </c>
      <c r="N74" s="51">
        <f t="shared" si="10"/>
        <v>0</v>
      </c>
      <c r="O74" s="35">
        <f t="shared" si="11"/>
        <v>100</v>
      </c>
      <c r="P74" s="51">
        <f aca="true" t="shared" si="41" ref="P74:P143">K74-F74</f>
        <v>-455.24586</v>
      </c>
      <c r="Q74" s="35">
        <f aca="true" t="shared" si="42" ref="Q74:Q143">K74/F74*100</f>
        <v>89.78180162654368</v>
      </c>
      <c r="R74" s="28"/>
      <c r="S74" s="28">
        <v>6420.4</v>
      </c>
      <c r="T74" s="28">
        <v>4160</v>
      </c>
      <c r="U74" s="40">
        <f t="shared" si="26"/>
        <v>160</v>
      </c>
      <c r="V74" s="40">
        <f t="shared" si="27"/>
        <v>104</v>
      </c>
      <c r="W74" s="40">
        <f t="shared" si="28"/>
        <v>160</v>
      </c>
      <c r="X74" s="40">
        <f t="shared" si="29"/>
        <v>104</v>
      </c>
      <c r="Y74" s="40">
        <f t="shared" si="30"/>
        <v>-295.24586</v>
      </c>
      <c r="Z74" s="40">
        <f t="shared" si="31"/>
        <v>93.37307369160543</v>
      </c>
      <c r="AA74" s="40">
        <f t="shared" si="32"/>
        <v>64.79347081178743</v>
      </c>
      <c r="AB74" s="40">
        <f t="shared" si="33"/>
        <v>4160</v>
      </c>
      <c r="AC74" s="28">
        <v>4326.4</v>
      </c>
      <c r="AD74" s="28"/>
      <c r="AE74" s="28">
        <v>4326.4</v>
      </c>
      <c r="AF74" s="28"/>
      <c r="AG74" s="28">
        <v>4499.4</v>
      </c>
      <c r="AH74" s="40">
        <f t="shared" si="34"/>
        <v>100</v>
      </c>
      <c r="AI74" s="28">
        <f t="shared" si="35"/>
        <v>166.39999999999964</v>
      </c>
      <c r="AJ74" s="40">
        <f t="shared" si="36"/>
        <v>103.99999999999999</v>
      </c>
      <c r="AK74" s="28">
        <f t="shared" si="37"/>
        <v>173</v>
      </c>
      <c r="AL74" s="40">
        <f t="shared" si="38"/>
        <v>103.99870562130178</v>
      </c>
    </row>
    <row r="75" spans="1:38" ht="23.25" customHeight="1">
      <c r="A75" s="6" t="s">
        <v>82</v>
      </c>
      <c r="B75" s="7" t="s">
        <v>81</v>
      </c>
      <c r="C75" s="28">
        <f>C76+C78+C79+C80+C81+C82+C83+C86+C88+C89+C90+C91+C92</f>
        <v>116480.72178</v>
      </c>
      <c r="D75" s="28">
        <f>D76+D78+D79+D80+D81+D82+D83+D86+D88+D89+D90+D91+D92</f>
        <v>143969.19026</v>
      </c>
      <c r="E75" s="28">
        <f>E76+E78+E79+E80+E81+E82+E83+E86+E88+E89+E90+E91+E92</f>
        <v>121834.84343000001</v>
      </c>
      <c r="F75" s="28">
        <f>F76+F78+F79+F80+F81+F82+F83+F86+F88+F89+F90+F91+F92</f>
        <v>168987.07378</v>
      </c>
      <c r="G75" s="28">
        <f t="shared" si="39"/>
        <v>47152.23035</v>
      </c>
      <c r="H75" s="28">
        <f t="shared" si="40"/>
        <v>138.70176135375527</v>
      </c>
      <c r="I75" s="28">
        <f>I76+I78+I79+I80+I81+I82+I83+I86+I88+I89+I90+I91+I92</f>
        <v>142975.9</v>
      </c>
      <c r="J75" s="28">
        <f>J76+J78+J79+J80+J81+J82+J83+J86+J88+J89+J90+J91+J92</f>
        <v>181748.89984</v>
      </c>
      <c r="K75" s="28">
        <f>K76+K78+K79+K80+K81+K82+K83+K86+K88+K89+K90+K91+K92</f>
        <v>162385.59062</v>
      </c>
      <c r="L75" s="51">
        <f t="shared" si="24"/>
        <v>19409.69062000001</v>
      </c>
      <c r="M75" s="35">
        <f t="shared" si="25"/>
        <v>113.57549812241086</v>
      </c>
      <c r="N75" s="51">
        <f t="shared" si="10"/>
        <v>-19363.309219999996</v>
      </c>
      <c r="O75" s="35">
        <f t="shared" si="11"/>
        <v>89.34612025874918</v>
      </c>
      <c r="P75" s="51">
        <f t="shared" si="41"/>
        <v>-6601.483160000003</v>
      </c>
      <c r="Q75" s="35">
        <f t="shared" si="42"/>
        <v>96.0934981520573</v>
      </c>
      <c r="R75" s="28">
        <f>R76+R78+R79+R80+R81+R82+R83+R86+R88+R89+R90+R91+R92</f>
        <v>0</v>
      </c>
      <c r="S75" s="28">
        <f>S76+S78+S79+S80+S81+S82+S83+S86+S88+S89+S90+S91+S92</f>
        <v>172975.9</v>
      </c>
      <c r="T75" s="28">
        <f>T76+T78+T79+T80+T81+T82+T83+T86+T88+T89+T90+T91+T92</f>
        <v>153781.8</v>
      </c>
      <c r="U75" s="41">
        <f t="shared" si="26"/>
        <v>-27967.09984000001</v>
      </c>
      <c r="V75" s="41">
        <f t="shared" si="27"/>
        <v>84.61223156529671</v>
      </c>
      <c r="W75" s="41">
        <f t="shared" si="28"/>
        <v>-8603.790620000014</v>
      </c>
      <c r="X75" s="41">
        <f t="shared" si="29"/>
        <v>94.70162925962204</v>
      </c>
      <c r="Y75" s="41">
        <f t="shared" si="30"/>
        <v>-15205.273780000018</v>
      </c>
      <c r="Z75" s="41">
        <f t="shared" si="31"/>
        <v>91.00210836256306</v>
      </c>
      <c r="AA75" s="41">
        <f t="shared" si="32"/>
        <v>88.90359870941559</v>
      </c>
      <c r="AB75" s="41">
        <f t="shared" si="33"/>
        <v>153781.8</v>
      </c>
      <c r="AC75" s="28">
        <f>AC76+AC78+AC79+AC80+AC81+AC82+AC83+AC86+AC88+AC89+AC90+AC91+AC92</f>
        <v>177329.6</v>
      </c>
      <c r="AD75" s="28">
        <f>AD76+AD78+AD79+AD80+AD81+AD82+AD83+AD86+AD88+AD89+AD90+AD91+AD92</f>
        <v>0</v>
      </c>
      <c r="AE75" s="28">
        <f>AE76+AE78+AE79+AE80+AE81+AE82+AE83+AE86+AE88+AE89+AE90+AE91+AE92</f>
        <v>143781.8</v>
      </c>
      <c r="AF75" s="28">
        <f>AF76+AF78+AF79+AF80+AF81+AF82+AF83+AF86+AF88+AF89+AF90+AF91+AF92</f>
        <v>0</v>
      </c>
      <c r="AG75" s="28">
        <f>AG76+AG78+AG79+AG80+AG81+AG82+AG83+AG86+AG88+AG89+AG90+AG91+AG92</f>
        <v>143781.8</v>
      </c>
      <c r="AH75" s="41">
        <f t="shared" si="34"/>
        <v>81.08166938852847</v>
      </c>
      <c r="AI75" s="15">
        <f t="shared" si="35"/>
        <v>-10000</v>
      </c>
      <c r="AJ75" s="41">
        <f t="shared" si="36"/>
        <v>93.49727991218727</v>
      </c>
      <c r="AK75" s="15">
        <f t="shared" si="37"/>
        <v>0</v>
      </c>
      <c r="AL75" s="41">
        <f t="shared" si="38"/>
        <v>100</v>
      </c>
    </row>
    <row r="76" spans="1:38" ht="23.25" customHeight="1" hidden="1">
      <c r="A76" s="6" t="s">
        <v>82</v>
      </c>
      <c r="B76" s="19" t="s">
        <v>81</v>
      </c>
      <c r="C76" s="28">
        <f>C77</f>
        <v>6529.06093</v>
      </c>
      <c r="D76" s="28">
        <f>D77</f>
        <v>7636.85956</v>
      </c>
      <c r="E76" s="28">
        <f>E77</f>
        <v>596.2892</v>
      </c>
      <c r="F76" s="28">
        <f>F77</f>
        <v>4790.72717</v>
      </c>
      <c r="G76" s="28">
        <f t="shared" si="39"/>
        <v>4194.43797</v>
      </c>
      <c r="H76" s="28">
        <f t="shared" si="40"/>
        <v>803.4234344677045</v>
      </c>
      <c r="I76" s="28">
        <f>I77</f>
        <v>0</v>
      </c>
      <c r="J76" s="28">
        <f>J77</f>
        <v>0</v>
      </c>
      <c r="K76" s="28">
        <f>K77</f>
        <v>0</v>
      </c>
      <c r="L76" s="51">
        <f t="shared" si="24"/>
        <v>0</v>
      </c>
      <c r="M76" s="35" t="e">
        <f t="shared" si="25"/>
        <v>#DIV/0!</v>
      </c>
      <c r="N76" s="51">
        <f t="shared" si="10"/>
        <v>0</v>
      </c>
      <c r="O76" s="35" t="e">
        <f t="shared" si="11"/>
        <v>#DIV/0!</v>
      </c>
      <c r="P76" s="51">
        <f t="shared" si="41"/>
        <v>-4790.72717</v>
      </c>
      <c r="Q76" s="35">
        <f t="shared" si="42"/>
        <v>0</v>
      </c>
      <c r="R76" s="28">
        <f>R77</f>
        <v>0</v>
      </c>
      <c r="S76" s="28">
        <f>S77</f>
        <v>0</v>
      </c>
      <c r="T76" s="28">
        <f>T77</f>
        <v>0</v>
      </c>
      <c r="U76" s="41">
        <f t="shared" si="26"/>
        <v>0</v>
      </c>
      <c r="V76" s="41" t="e">
        <f t="shared" si="27"/>
        <v>#DIV/0!</v>
      </c>
      <c r="W76" s="41">
        <f t="shared" si="28"/>
        <v>0</v>
      </c>
      <c r="X76" s="41" t="e">
        <f t="shared" si="29"/>
        <v>#DIV/0!</v>
      </c>
      <c r="Y76" s="41">
        <f t="shared" si="30"/>
        <v>-4790.72717</v>
      </c>
      <c r="Z76" s="41">
        <f t="shared" si="31"/>
        <v>0</v>
      </c>
      <c r="AA76" s="41" t="e">
        <f t="shared" si="32"/>
        <v>#DIV/0!</v>
      </c>
      <c r="AB76" s="41">
        <f t="shared" si="33"/>
        <v>0</v>
      </c>
      <c r="AC76" s="28">
        <f>AC77</f>
        <v>0</v>
      </c>
      <c r="AD76" s="28">
        <f>AD77</f>
        <v>0</v>
      </c>
      <c r="AE76" s="28">
        <f>AE77</f>
        <v>0</v>
      </c>
      <c r="AF76" s="28">
        <f>AF77</f>
        <v>0</v>
      </c>
      <c r="AG76" s="28">
        <f>AG77</f>
        <v>0</v>
      </c>
      <c r="AH76" s="41" t="e">
        <f t="shared" si="34"/>
        <v>#DIV/0!</v>
      </c>
      <c r="AI76" s="15">
        <f t="shared" si="35"/>
        <v>0</v>
      </c>
      <c r="AJ76" s="41" t="e">
        <f t="shared" si="36"/>
        <v>#DIV/0!</v>
      </c>
      <c r="AK76" s="15">
        <f t="shared" si="37"/>
        <v>0</v>
      </c>
      <c r="AL76" s="41" t="e">
        <f t="shared" si="38"/>
        <v>#DIV/0!</v>
      </c>
    </row>
    <row r="77" spans="1:38" s="14" customFormat="1" ht="23.25" customHeight="1" hidden="1">
      <c r="A77" s="3" t="s">
        <v>82</v>
      </c>
      <c r="B77" s="38" t="s">
        <v>81</v>
      </c>
      <c r="C77" s="15">
        <v>6529.06093</v>
      </c>
      <c r="D77" s="15">
        <v>7636.85956</v>
      </c>
      <c r="E77" s="15">
        <v>596.2892</v>
      </c>
      <c r="F77" s="15">
        <v>4790.72717</v>
      </c>
      <c r="G77" s="15">
        <f t="shared" si="39"/>
        <v>4194.43797</v>
      </c>
      <c r="H77" s="15">
        <f t="shared" si="40"/>
        <v>803.4234344677045</v>
      </c>
      <c r="I77" s="15"/>
      <c r="J77" s="15"/>
      <c r="K77" s="15"/>
      <c r="L77" s="50">
        <f t="shared" si="24"/>
        <v>0</v>
      </c>
      <c r="M77" s="36" t="e">
        <f t="shared" si="25"/>
        <v>#DIV/0!</v>
      </c>
      <c r="N77" s="50">
        <f t="shared" si="10"/>
        <v>0</v>
      </c>
      <c r="O77" s="36" t="e">
        <f t="shared" si="11"/>
        <v>#DIV/0!</v>
      </c>
      <c r="P77" s="50">
        <f t="shared" si="41"/>
        <v>-4790.72717</v>
      </c>
      <c r="Q77" s="36">
        <f t="shared" si="42"/>
        <v>0</v>
      </c>
      <c r="R77" s="15"/>
      <c r="S77" s="15"/>
      <c r="T77" s="15"/>
      <c r="U77" s="41">
        <f t="shared" si="26"/>
        <v>0</v>
      </c>
      <c r="V77" s="41" t="e">
        <f t="shared" si="27"/>
        <v>#DIV/0!</v>
      </c>
      <c r="W77" s="41">
        <f t="shared" si="28"/>
        <v>0</v>
      </c>
      <c r="X77" s="41" t="e">
        <f t="shared" si="29"/>
        <v>#DIV/0!</v>
      </c>
      <c r="Y77" s="41">
        <f t="shared" si="30"/>
        <v>-4790.72717</v>
      </c>
      <c r="Z77" s="41">
        <f t="shared" si="31"/>
        <v>0</v>
      </c>
      <c r="AA77" s="41" t="e">
        <f t="shared" si="32"/>
        <v>#DIV/0!</v>
      </c>
      <c r="AB77" s="41">
        <f t="shared" si="33"/>
        <v>0</v>
      </c>
      <c r="AC77" s="15"/>
      <c r="AD77" s="15"/>
      <c r="AE77" s="15"/>
      <c r="AF77" s="15"/>
      <c r="AG77" s="15"/>
      <c r="AH77" s="41" t="e">
        <f t="shared" si="34"/>
        <v>#DIV/0!</v>
      </c>
      <c r="AI77" s="15">
        <f t="shared" si="35"/>
        <v>0</v>
      </c>
      <c r="AJ77" s="41" t="e">
        <f t="shared" si="36"/>
        <v>#DIV/0!</v>
      </c>
      <c r="AK77" s="15">
        <f t="shared" si="37"/>
        <v>0</v>
      </c>
      <c r="AL77" s="41" t="e">
        <f t="shared" si="38"/>
        <v>#DIV/0!</v>
      </c>
    </row>
    <row r="78" spans="1:38" s="14" customFormat="1" ht="23.25" customHeight="1" hidden="1">
      <c r="A78" s="6" t="s">
        <v>82</v>
      </c>
      <c r="B78" s="19" t="s">
        <v>316</v>
      </c>
      <c r="C78" s="15"/>
      <c r="D78" s="15"/>
      <c r="E78" s="15"/>
      <c r="F78" s="15">
        <v>170.1275</v>
      </c>
      <c r="G78" s="15">
        <f t="shared" si="39"/>
        <v>170.1275</v>
      </c>
      <c r="H78" s="15" t="e">
        <f t="shared" si="40"/>
        <v>#DIV/0!</v>
      </c>
      <c r="I78" s="15"/>
      <c r="J78" s="15"/>
      <c r="K78" s="15"/>
      <c r="L78" s="50">
        <f t="shared" si="24"/>
        <v>0</v>
      </c>
      <c r="M78" s="36" t="e">
        <f t="shared" si="25"/>
        <v>#DIV/0!</v>
      </c>
      <c r="N78" s="50">
        <f>K78-J78</f>
        <v>0</v>
      </c>
      <c r="O78" s="36" t="e">
        <f>K78/J78*100</f>
        <v>#DIV/0!</v>
      </c>
      <c r="P78" s="50">
        <f>K78-F78</f>
        <v>-170.1275</v>
      </c>
      <c r="Q78" s="36">
        <f>K78/F78*100</f>
        <v>0</v>
      </c>
      <c r="R78" s="15"/>
      <c r="S78" s="15"/>
      <c r="T78" s="15"/>
      <c r="U78" s="41">
        <f t="shared" si="26"/>
        <v>0</v>
      </c>
      <c r="V78" s="41" t="e">
        <f t="shared" si="27"/>
        <v>#DIV/0!</v>
      </c>
      <c r="W78" s="41">
        <f t="shared" si="28"/>
        <v>0</v>
      </c>
      <c r="X78" s="41" t="e">
        <f t="shared" si="29"/>
        <v>#DIV/0!</v>
      </c>
      <c r="Y78" s="41">
        <f t="shared" si="30"/>
        <v>-170.1275</v>
      </c>
      <c r="Z78" s="41">
        <f t="shared" si="31"/>
        <v>0</v>
      </c>
      <c r="AA78" s="41" t="e">
        <f t="shared" si="32"/>
        <v>#DIV/0!</v>
      </c>
      <c r="AB78" s="41">
        <f t="shared" si="33"/>
        <v>0</v>
      </c>
      <c r="AC78" s="15"/>
      <c r="AD78" s="15"/>
      <c r="AE78" s="15"/>
      <c r="AF78" s="15"/>
      <c r="AG78" s="15"/>
      <c r="AH78" s="41" t="e">
        <f t="shared" si="34"/>
        <v>#DIV/0!</v>
      </c>
      <c r="AI78" s="15">
        <f t="shared" si="35"/>
        <v>0</v>
      </c>
      <c r="AJ78" s="41" t="e">
        <f t="shared" si="36"/>
        <v>#DIV/0!</v>
      </c>
      <c r="AK78" s="15">
        <f t="shared" si="37"/>
        <v>0</v>
      </c>
      <c r="AL78" s="41" t="e">
        <f t="shared" si="38"/>
        <v>#DIV/0!</v>
      </c>
    </row>
    <row r="79" spans="1:38" s="14" customFormat="1" ht="23.25" customHeight="1" hidden="1">
      <c r="A79" s="6" t="s">
        <v>82</v>
      </c>
      <c r="B79" s="19" t="s">
        <v>317</v>
      </c>
      <c r="C79" s="15"/>
      <c r="D79" s="15"/>
      <c r="E79" s="15"/>
      <c r="F79" s="15">
        <v>17.6415</v>
      </c>
      <c r="G79" s="15">
        <f t="shared" si="39"/>
        <v>17.6415</v>
      </c>
      <c r="H79" s="15" t="e">
        <f t="shared" si="40"/>
        <v>#DIV/0!</v>
      </c>
      <c r="I79" s="15"/>
      <c r="J79" s="15"/>
      <c r="K79" s="15"/>
      <c r="L79" s="50">
        <f t="shared" si="24"/>
        <v>0</v>
      </c>
      <c r="M79" s="36" t="e">
        <f t="shared" si="25"/>
        <v>#DIV/0!</v>
      </c>
      <c r="N79" s="50">
        <f>K79-J79</f>
        <v>0</v>
      </c>
      <c r="O79" s="36" t="e">
        <f>K79/J79*100</f>
        <v>#DIV/0!</v>
      </c>
      <c r="P79" s="50">
        <f>K79-F79</f>
        <v>-17.6415</v>
      </c>
      <c r="Q79" s="36">
        <f>K79/F79*100</f>
        <v>0</v>
      </c>
      <c r="R79" s="15"/>
      <c r="S79" s="15"/>
      <c r="T79" s="15"/>
      <c r="U79" s="41">
        <f t="shared" si="26"/>
        <v>0</v>
      </c>
      <c r="V79" s="41" t="e">
        <f t="shared" si="27"/>
        <v>#DIV/0!</v>
      </c>
      <c r="W79" s="41">
        <f t="shared" si="28"/>
        <v>0</v>
      </c>
      <c r="X79" s="41" t="e">
        <f t="shared" si="29"/>
        <v>#DIV/0!</v>
      </c>
      <c r="Y79" s="41">
        <f t="shared" si="30"/>
        <v>-17.6415</v>
      </c>
      <c r="Z79" s="41">
        <f t="shared" si="31"/>
        <v>0</v>
      </c>
      <c r="AA79" s="41" t="e">
        <f t="shared" si="32"/>
        <v>#DIV/0!</v>
      </c>
      <c r="AB79" s="41">
        <f t="shared" si="33"/>
        <v>0</v>
      </c>
      <c r="AC79" s="15"/>
      <c r="AD79" s="15"/>
      <c r="AE79" s="15"/>
      <c r="AF79" s="15"/>
      <c r="AG79" s="15"/>
      <c r="AH79" s="41" t="e">
        <f t="shared" si="34"/>
        <v>#DIV/0!</v>
      </c>
      <c r="AI79" s="15">
        <f t="shared" si="35"/>
        <v>0</v>
      </c>
      <c r="AJ79" s="41" t="e">
        <f t="shared" si="36"/>
        <v>#DIV/0!</v>
      </c>
      <c r="AK79" s="15">
        <f t="shared" si="37"/>
        <v>0</v>
      </c>
      <c r="AL79" s="41" t="e">
        <f t="shared" si="38"/>
        <v>#DIV/0!</v>
      </c>
    </row>
    <row r="80" spans="1:38" s="14" customFormat="1" ht="23.25" customHeight="1" hidden="1">
      <c r="A80" s="6" t="s">
        <v>82</v>
      </c>
      <c r="B80" s="19" t="s">
        <v>318</v>
      </c>
      <c r="C80" s="15"/>
      <c r="D80" s="15"/>
      <c r="E80" s="15"/>
      <c r="F80" s="15">
        <v>153.4223</v>
      </c>
      <c r="G80" s="15">
        <f t="shared" si="39"/>
        <v>153.4223</v>
      </c>
      <c r="H80" s="15" t="e">
        <f t="shared" si="40"/>
        <v>#DIV/0!</v>
      </c>
      <c r="I80" s="15"/>
      <c r="J80" s="15"/>
      <c r="K80" s="15"/>
      <c r="L80" s="50">
        <f t="shared" si="24"/>
        <v>0</v>
      </c>
      <c r="M80" s="36" t="e">
        <f t="shared" si="25"/>
        <v>#DIV/0!</v>
      </c>
      <c r="N80" s="50">
        <f>K80-J80</f>
        <v>0</v>
      </c>
      <c r="O80" s="36" t="e">
        <f>K80/J80*100</f>
        <v>#DIV/0!</v>
      </c>
      <c r="P80" s="50">
        <f>K80-F80</f>
        <v>-153.4223</v>
      </c>
      <c r="Q80" s="36">
        <f>K80/F80*100</f>
        <v>0</v>
      </c>
      <c r="R80" s="15"/>
      <c r="S80" s="15"/>
      <c r="T80" s="15"/>
      <c r="U80" s="41">
        <f t="shared" si="26"/>
        <v>0</v>
      </c>
      <c r="V80" s="41" t="e">
        <f t="shared" si="27"/>
        <v>#DIV/0!</v>
      </c>
      <c r="W80" s="41">
        <f t="shared" si="28"/>
        <v>0</v>
      </c>
      <c r="X80" s="41" t="e">
        <f t="shared" si="29"/>
        <v>#DIV/0!</v>
      </c>
      <c r="Y80" s="41">
        <f t="shared" si="30"/>
        <v>-153.4223</v>
      </c>
      <c r="Z80" s="41">
        <f t="shared" si="31"/>
        <v>0</v>
      </c>
      <c r="AA80" s="41" t="e">
        <f t="shared" si="32"/>
        <v>#DIV/0!</v>
      </c>
      <c r="AB80" s="41">
        <f t="shared" si="33"/>
        <v>0</v>
      </c>
      <c r="AC80" s="15"/>
      <c r="AD80" s="15"/>
      <c r="AE80" s="15"/>
      <c r="AF80" s="15"/>
      <c r="AG80" s="15"/>
      <c r="AH80" s="41" t="e">
        <f t="shared" si="34"/>
        <v>#DIV/0!</v>
      </c>
      <c r="AI80" s="15">
        <f t="shared" si="35"/>
        <v>0</v>
      </c>
      <c r="AJ80" s="41" t="e">
        <f t="shared" si="36"/>
        <v>#DIV/0!</v>
      </c>
      <c r="AK80" s="15">
        <f t="shared" si="37"/>
        <v>0</v>
      </c>
      <c r="AL80" s="41" t="e">
        <f t="shared" si="38"/>
        <v>#DIV/0!</v>
      </c>
    </row>
    <row r="81" spans="1:38" s="14" customFormat="1" ht="20.25" customHeight="1" hidden="1">
      <c r="A81" s="6" t="s">
        <v>342</v>
      </c>
      <c r="B81" s="19" t="s">
        <v>345</v>
      </c>
      <c r="C81" s="15"/>
      <c r="D81" s="15"/>
      <c r="E81" s="15"/>
      <c r="F81" s="15"/>
      <c r="G81" s="15"/>
      <c r="H81" s="15"/>
      <c r="I81" s="15"/>
      <c r="J81" s="15">
        <v>472.48437</v>
      </c>
      <c r="K81" s="15">
        <v>472.48437</v>
      </c>
      <c r="L81" s="50">
        <f t="shared" si="24"/>
        <v>472.48437</v>
      </c>
      <c r="M81" s="36" t="e">
        <f t="shared" si="25"/>
        <v>#DIV/0!</v>
      </c>
      <c r="N81" s="50">
        <f>K81-J81</f>
        <v>0</v>
      </c>
      <c r="O81" s="36">
        <f>K81/J81*100</f>
        <v>100</v>
      </c>
      <c r="P81" s="50">
        <f>K81-F81</f>
        <v>472.48437</v>
      </c>
      <c r="Q81" s="36" t="e">
        <f>K81/F81*100</f>
        <v>#DIV/0!</v>
      </c>
      <c r="R81" s="15"/>
      <c r="S81" s="15"/>
      <c r="T81" s="15"/>
      <c r="U81" s="41">
        <f t="shared" si="26"/>
        <v>-472.48437</v>
      </c>
      <c r="V81" s="41">
        <f t="shared" si="27"/>
        <v>0</v>
      </c>
      <c r="W81" s="41">
        <f t="shared" si="28"/>
        <v>-472.48437</v>
      </c>
      <c r="X81" s="41">
        <f t="shared" si="29"/>
        <v>0</v>
      </c>
      <c r="Y81" s="41">
        <f t="shared" si="30"/>
        <v>0</v>
      </c>
      <c r="Z81" s="41" t="e">
        <f t="shared" si="31"/>
        <v>#DIV/0!</v>
      </c>
      <c r="AA81" s="41" t="e">
        <f t="shared" si="32"/>
        <v>#DIV/0!</v>
      </c>
      <c r="AB81" s="41">
        <f t="shared" si="33"/>
        <v>0</v>
      </c>
      <c r="AC81" s="15"/>
      <c r="AD81" s="15"/>
      <c r="AE81" s="15"/>
      <c r="AF81" s="15"/>
      <c r="AG81" s="15"/>
      <c r="AH81" s="41" t="e">
        <f t="shared" si="34"/>
        <v>#DIV/0!</v>
      </c>
      <c r="AI81" s="15">
        <f t="shared" si="35"/>
        <v>0</v>
      </c>
      <c r="AJ81" s="41" t="e">
        <f t="shared" si="36"/>
        <v>#DIV/0!</v>
      </c>
      <c r="AK81" s="15">
        <f t="shared" si="37"/>
        <v>0</v>
      </c>
      <c r="AL81" s="41" t="e">
        <f t="shared" si="38"/>
        <v>#DIV/0!</v>
      </c>
    </row>
    <row r="82" spans="1:38" s="14" customFormat="1" ht="20.25" customHeight="1" hidden="1">
      <c r="A82" s="6" t="s">
        <v>343</v>
      </c>
      <c r="B82" s="19" t="s">
        <v>346</v>
      </c>
      <c r="C82" s="15"/>
      <c r="D82" s="15"/>
      <c r="E82" s="15"/>
      <c r="F82" s="15"/>
      <c r="G82" s="15"/>
      <c r="H82" s="15"/>
      <c r="I82" s="15"/>
      <c r="J82" s="15">
        <v>2410.17351</v>
      </c>
      <c r="K82" s="15">
        <v>2410.21411</v>
      </c>
      <c r="L82" s="50">
        <f t="shared" si="24"/>
        <v>2410.21411</v>
      </c>
      <c r="M82" s="36" t="e">
        <f t="shared" si="25"/>
        <v>#DIV/0!</v>
      </c>
      <c r="N82" s="50">
        <f>K82-J82</f>
        <v>0.04059999999981301</v>
      </c>
      <c r="O82" s="36">
        <f>K82/J82*100</f>
        <v>100.00168452602401</v>
      </c>
      <c r="P82" s="50">
        <f>K82-F82</f>
        <v>2410.21411</v>
      </c>
      <c r="Q82" s="36" t="e">
        <f>K82/F82*100</f>
        <v>#DIV/0!</v>
      </c>
      <c r="R82" s="15"/>
      <c r="S82" s="15"/>
      <c r="T82" s="15">
        <v>0</v>
      </c>
      <c r="U82" s="41">
        <f t="shared" si="26"/>
        <v>-2410.17351</v>
      </c>
      <c r="V82" s="41">
        <f t="shared" si="27"/>
        <v>0</v>
      </c>
      <c r="W82" s="41">
        <f t="shared" si="28"/>
        <v>-2410.21411</v>
      </c>
      <c r="X82" s="41">
        <f t="shared" si="29"/>
        <v>0</v>
      </c>
      <c r="Y82" s="41">
        <f t="shared" si="30"/>
        <v>0</v>
      </c>
      <c r="Z82" s="41" t="e">
        <f t="shared" si="31"/>
        <v>#DIV/0!</v>
      </c>
      <c r="AA82" s="41" t="e">
        <f t="shared" si="32"/>
        <v>#DIV/0!</v>
      </c>
      <c r="AB82" s="41">
        <f t="shared" si="33"/>
        <v>0</v>
      </c>
      <c r="AC82" s="15"/>
      <c r="AD82" s="15">
        <v>0</v>
      </c>
      <c r="AE82" s="15">
        <v>0</v>
      </c>
      <c r="AF82" s="15">
        <v>0</v>
      </c>
      <c r="AG82" s="15">
        <v>0</v>
      </c>
      <c r="AH82" s="41" t="e">
        <f t="shared" si="34"/>
        <v>#DIV/0!</v>
      </c>
      <c r="AI82" s="15">
        <f t="shared" si="35"/>
        <v>0</v>
      </c>
      <c r="AJ82" s="41" t="e">
        <f t="shared" si="36"/>
        <v>#DIV/0!</v>
      </c>
      <c r="AK82" s="15">
        <f t="shared" si="37"/>
        <v>0</v>
      </c>
      <c r="AL82" s="41" t="e">
        <f t="shared" si="38"/>
        <v>#DIV/0!</v>
      </c>
    </row>
    <row r="83" spans="1:38" ht="27.75" customHeight="1" hidden="1">
      <c r="A83" s="6" t="s">
        <v>193</v>
      </c>
      <c r="B83" s="19" t="s">
        <v>112</v>
      </c>
      <c r="C83" s="28">
        <f>C84+C85</f>
        <v>1193.435</v>
      </c>
      <c r="D83" s="28">
        <f>D84+D85</f>
        <v>1246.631</v>
      </c>
      <c r="E83" s="28">
        <f>E84+E85</f>
        <v>0</v>
      </c>
      <c r="F83" s="28">
        <f>F84+F85</f>
        <v>1275.008</v>
      </c>
      <c r="G83" s="28">
        <f t="shared" si="39"/>
        <v>1275.008</v>
      </c>
      <c r="H83" s="28" t="e">
        <f t="shared" si="40"/>
        <v>#DIV/0!</v>
      </c>
      <c r="I83" s="28">
        <f>I84+I85</f>
        <v>1402.4</v>
      </c>
      <c r="J83" s="28">
        <f>J84+J85</f>
        <v>756.1</v>
      </c>
      <c r="K83" s="28">
        <f>K84+K85</f>
        <v>756.1</v>
      </c>
      <c r="L83" s="50">
        <f t="shared" si="24"/>
        <v>-646.3000000000001</v>
      </c>
      <c r="M83" s="36">
        <f t="shared" si="25"/>
        <v>53.91471762692527</v>
      </c>
      <c r="N83" s="50">
        <f aca="true" t="shared" si="43" ref="N83:N151">K83-J83</f>
        <v>0</v>
      </c>
      <c r="O83" s="36">
        <f aca="true" t="shared" si="44" ref="O83:O151">K83/J83*100</f>
        <v>100</v>
      </c>
      <c r="P83" s="50">
        <f t="shared" si="41"/>
        <v>-518.908</v>
      </c>
      <c r="Q83" s="36">
        <f t="shared" si="42"/>
        <v>59.30158869591406</v>
      </c>
      <c r="R83" s="28">
        <f>R84+R85</f>
        <v>0</v>
      </c>
      <c r="S83" s="28">
        <f>S84+S85</f>
        <v>1402.4</v>
      </c>
      <c r="T83" s="28">
        <f>T84+T85</f>
        <v>756.1</v>
      </c>
      <c r="U83" s="41">
        <f t="shared" si="26"/>
        <v>0</v>
      </c>
      <c r="V83" s="41">
        <f t="shared" si="27"/>
        <v>100</v>
      </c>
      <c r="W83" s="41">
        <f t="shared" si="28"/>
        <v>0</v>
      </c>
      <c r="X83" s="41">
        <f t="shared" si="29"/>
        <v>100</v>
      </c>
      <c r="Y83" s="41">
        <f t="shared" si="30"/>
        <v>-518.908</v>
      </c>
      <c r="Z83" s="41">
        <f t="shared" si="31"/>
        <v>59.30158869591406</v>
      </c>
      <c r="AA83" s="41">
        <f t="shared" si="32"/>
        <v>53.91471762692527</v>
      </c>
      <c r="AB83" s="41">
        <f t="shared" si="33"/>
        <v>756.1</v>
      </c>
      <c r="AC83" s="28">
        <f>AC84+AC85</f>
        <v>756.1</v>
      </c>
      <c r="AD83" s="28">
        <f>AD84+AD85</f>
        <v>0</v>
      </c>
      <c r="AE83" s="28">
        <f>AE84+AE85</f>
        <v>756.1</v>
      </c>
      <c r="AF83" s="28">
        <f>AF84+AF85</f>
        <v>0</v>
      </c>
      <c r="AG83" s="28">
        <f>AG84+AG85</f>
        <v>756.1</v>
      </c>
      <c r="AH83" s="41">
        <f t="shared" si="34"/>
        <v>100</v>
      </c>
      <c r="AI83" s="15">
        <f t="shared" si="35"/>
        <v>0</v>
      </c>
      <c r="AJ83" s="41">
        <f t="shared" si="36"/>
        <v>100</v>
      </c>
      <c r="AK83" s="15">
        <f t="shared" si="37"/>
        <v>0</v>
      </c>
      <c r="AL83" s="41">
        <f t="shared" si="38"/>
        <v>100</v>
      </c>
    </row>
    <row r="84" spans="1:38" s="14" customFormat="1" ht="21" customHeight="1" hidden="1">
      <c r="A84" s="3" t="s">
        <v>193</v>
      </c>
      <c r="B84" s="38" t="s">
        <v>84</v>
      </c>
      <c r="C84" s="15">
        <v>587.601</v>
      </c>
      <c r="D84" s="15">
        <v>633.8825</v>
      </c>
      <c r="E84" s="15">
        <v>0</v>
      </c>
      <c r="F84" s="15">
        <v>683.543</v>
      </c>
      <c r="G84" s="15">
        <f t="shared" si="39"/>
        <v>683.543</v>
      </c>
      <c r="H84" s="15" t="e">
        <f t="shared" si="40"/>
        <v>#DIV/0!</v>
      </c>
      <c r="I84" s="15">
        <v>751.8</v>
      </c>
      <c r="J84" s="15">
        <v>662.5</v>
      </c>
      <c r="K84" s="15">
        <v>662.5</v>
      </c>
      <c r="L84" s="50">
        <f t="shared" si="24"/>
        <v>-89.29999999999995</v>
      </c>
      <c r="M84" s="36">
        <f t="shared" si="25"/>
        <v>88.121840915137</v>
      </c>
      <c r="N84" s="50">
        <f t="shared" si="43"/>
        <v>0</v>
      </c>
      <c r="O84" s="36">
        <f t="shared" si="44"/>
        <v>100</v>
      </c>
      <c r="P84" s="50">
        <f t="shared" si="41"/>
        <v>-21.043000000000006</v>
      </c>
      <c r="Q84" s="36">
        <f t="shared" si="42"/>
        <v>96.92148116504741</v>
      </c>
      <c r="R84" s="15"/>
      <c r="S84" s="15">
        <v>751.8</v>
      </c>
      <c r="T84" s="15">
        <v>662.5</v>
      </c>
      <c r="U84" s="41">
        <f t="shared" si="26"/>
        <v>0</v>
      </c>
      <c r="V84" s="41">
        <f t="shared" si="27"/>
        <v>100</v>
      </c>
      <c r="W84" s="41">
        <f t="shared" si="28"/>
        <v>0</v>
      </c>
      <c r="X84" s="41">
        <f t="shared" si="29"/>
        <v>100</v>
      </c>
      <c r="Y84" s="41">
        <f t="shared" si="30"/>
        <v>-21.043000000000006</v>
      </c>
      <c r="Z84" s="41">
        <f t="shared" si="31"/>
        <v>96.92148116504741</v>
      </c>
      <c r="AA84" s="41">
        <f t="shared" si="32"/>
        <v>88.121840915137</v>
      </c>
      <c r="AB84" s="41">
        <f t="shared" si="33"/>
        <v>662.5</v>
      </c>
      <c r="AC84" s="15">
        <v>662.5</v>
      </c>
      <c r="AD84" s="15"/>
      <c r="AE84" s="15">
        <v>662.5</v>
      </c>
      <c r="AF84" s="15"/>
      <c r="AG84" s="15">
        <v>662.5</v>
      </c>
      <c r="AH84" s="41">
        <f t="shared" si="34"/>
        <v>100</v>
      </c>
      <c r="AI84" s="15">
        <f t="shared" si="35"/>
        <v>0</v>
      </c>
      <c r="AJ84" s="41">
        <f t="shared" si="36"/>
        <v>100</v>
      </c>
      <c r="AK84" s="15">
        <f t="shared" si="37"/>
        <v>0</v>
      </c>
      <c r="AL84" s="41">
        <f t="shared" si="38"/>
        <v>100</v>
      </c>
    </row>
    <row r="85" spans="1:38" s="14" customFormat="1" ht="33" customHeight="1" hidden="1">
      <c r="A85" s="3" t="s">
        <v>193</v>
      </c>
      <c r="B85" s="38" t="s">
        <v>113</v>
      </c>
      <c r="C85" s="15">
        <v>605.834</v>
      </c>
      <c r="D85" s="15">
        <v>612.7485</v>
      </c>
      <c r="E85" s="15">
        <v>0</v>
      </c>
      <c r="F85" s="15">
        <v>591.465</v>
      </c>
      <c r="G85" s="15">
        <f t="shared" si="39"/>
        <v>591.465</v>
      </c>
      <c r="H85" s="15" t="e">
        <f t="shared" si="40"/>
        <v>#DIV/0!</v>
      </c>
      <c r="I85" s="15">
        <v>650.6</v>
      </c>
      <c r="J85" s="15">
        <v>93.6</v>
      </c>
      <c r="K85" s="15">
        <v>93.6</v>
      </c>
      <c r="L85" s="50">
        <f t="shared" si="24"/>
        <v>-557</v>
      </c>
      <c r="M85" s="36">
        <f t="shared" si="25"/>
        <v>14.38671995081463</v>
      </c>
      <c r="N85" s="50">
        <f t="shared" si="43"/>
        <v>0</v>
      </c>
      <c r="O85" s="36">
        <f t="shared" si="44"/>
        <v>100</v>
      </c>
      <c r="P85" s="50">
        <f t="shared" si="41"/>
        <v>-497.865</v>
      </c>
      <c r="Q85" s="36">
        <f t="shared" si="42"/>
        <v>15.825112221348684</v>
      </c>
      <c r="R85" s="15"/>
      <c r="S85" s="15">
        <v>650.6</v>
      </c>
      <c r="T85" s="15">
        <v>93.6</v>
      </c>
      <c r="U85" s="41">
        <f t="shared" si="26"/>
        <v>0</v>
      </c>
      <c r="V85" s="41">
        <f t="shared" si="27"/>
        <v>100</v>
      </c>
      <c r="W85" s="41">
        <f t="shared" si="28"/>
        <v>0</v>
      </c>
      <c r="X85" s="41">
        <f t="shared" si="29"/>
        <v>100</v>
      </c>
      <c r="Y85" s="41">
        <f t="shared" si="30"/>
        <v>-497.865</v>
      </c>
      <c r="Z85" s="41">
        <f t="shared" si="31"/>
        <v>15.825112221348684</v>
      </c>
      <c r="AA85" s="41">
        <f t="shared" si="32"/>
        <v>14.38671995081463</v>
      </c>
      <c r="AB85" s="41">
        <f t="shared" si="33"/>
        <v>93.6</v>
      </c>
      <c r="AC85" s="15">
        <v>93.6</v>
      </c>
      <c r="AD85" s="15"/>
      <c r="AE85" s="15">
        <v>93.6</v>
      </c>
      <c r="AF85" s="15"/>
      <c r="AG85" s="15">
        <v>93.6</v>
      </c>
      <c r="AH85" s="41">
        <f t="shared" si="34"/>
        <v>100</v>
      </c>
      <c r="AI85" s="15">
        <f t="shared" si="35"/>
        <v>0</v>
      </c>
      <c r="AJ85" s="41">
        <f t="shared" si="36"/>
        <v>100</v>
      </c>
      <c r="AK85" s="15">
        <f t="shared" si="37"/>
        <v>0</v>
      </c>
      <c r="AL85" s="41">
        <f t="shared" si="38"/>
        <v>100</v>
      </c>
    </row>
    <row r="86" spans="1:38" ht="21.75" customHeight="1" hidden="1">
      <c r="A86" s="6" t="s">
        <v>194</v>
      </c>
      <c r="B86" s="19" t="s">
        <v>240</v>
      </c>
      <c r="C86" s="28">
        <f>C87</f>
        <v>102194.06646</v>
      </c>
      <c r="D86" s="28">
        <f>D87</f>
        <v>101898.92153</v>
      </c>
      <c r="E86" s="28">
        <f>E87</f>
        <v>93443.1688</v>
      </c>
      <c r="F86" s="28">
        <f>F87</f>
        <v>106136.73583</v>
      </c>
      <c r="G86" s="28">
        <f t="shared" si="39"/>
        <v>12693.567030000006</v>
      </c>
      <c r="H86" s="28">
        <f t="shared" si="40"/>
        <v>113.58426431060845</v>
      </c>
      <c r="I86" s="28">
        <f>I87</f>
        <v>126573.5</v>
      </c>
      <c r="J86" s="28">
        <f>J87</f>
        <v>126573.5</v>
      </c>
      <c r="K86" s="28">
        <f>K87</f>
        <v>106200</v>
      </c>
      <c r="L86" s="50">
        <f t="shared" si="24"/>
        <v>-20373.5</v>
      </c>
      <c r="M86" s="36">
        <f t="shared" si="25"/>
        <v>83.90381872982891</v>
      </c>
      <c r="N86" s="50">
        <f t="shared" si="43"/>
        <v>-20373.5</v>
      </c>
      <c r="O86" s="36">
        <f t="shared" si="44"/>
        <v>83.90381872982891</v>
      </c>
      <c r="P86" s="50">
        <f t="shared" si="41"/>
        <v>63.26416999999492</v>
      </c>
      <c r="Q86" s="36">
        <f t="shared" si="42"/>
        <v>100.05960628947675</v>
      </c>
      <c r="R86" s="28">
        <f>R87</f>
        <v>0</v>
      </c>
      <c r="S86" s="28">
        <f>S87</f>
        <v>126573.5</v>
      </c>
      <c r="T86" s="28">
        <f>T87</f>
        <v>123025.7</v>
      </c>
      <c r="U86" s="41">
        <f t="shared" si="26"/>
        <v>-3547.800000000003</v>
      </c>
      <c r="V86" s="41">
        <f t="shared" si="27"/>
        <v>97.1970436149747</v>
      </c>
      <c r="W86" s="41">
        <f t="shared" si="28"/>
        <v>16825.699999999997</v>
      </c>
      <c r="X86" s="41">
        <f t="shared" si="29"/>
        <v>115.84340866290019</v>
      </c>
      <c r="Y86" s="41">
        <f t="shared" si="30"/>
        <v>16888.964169999992</v>
      </c>
      <c r="Z86" s="41">
        <f t="shared" si="31"/>
        <v>115.9124586204075</v>
      </c>
      <c r="AA86" s="41">
        <f t="shared" si="32"/>
        <v>97.1970436149747</v>
      </c>
      <c r="AB86" s="41">
        <f t="shared" si="33"/>
        <v>123025.7</v>
      </c>
      <c r="AC86" s="28">
        <f>AC87</f>
        <v>126573.5</v>
      </c>
      <c r="AD86" s="28">
        <f>AD87</f>
        <v>0</v>
      </c>
      <c r="AE86" s="28">
        <f>AE87</f>
        <v>123025.7</v>
      </c>
      <c r="AF86" s="28">
        <f>AF87</f>
        <v>0</v>
      </c>
      <c r="AG86" s="28">
        <f>AG87</f>
        <v>123025.7</v>
      </c>
      <c r="AH86" s="41">
        <f t="shared" si="34"/>
        <v>97.1970436149747</v>
      </c>
      <c r="AI86" s="15">
        <f t="shared" si="35"/>
        <v>0</v>
      </c>
      <c r="AJ86" s="41">
        <f t="shared" si="36"/>
        <v>100</v>
      </c>
      <c r="AK86" s="15">
        <f t="shared" si="37"/>
        <v>0</v>
      </c>
      <c r="AL86" s="41">
        <f t="shared" si="38"/>
        <v>100</v>
      </c>
    </row>
    <row r="87" spans="1:38" s="14" customFormat="1" ht="19.5" customHeight="1" hidden="1">
      <c r="A87" s="3" t="s">
        <v>194</v>
      </c>
      <c r="B87" s="38" t="s">
        <v>83</v>
      </c>
      <c r="C87" s="15">
        <v>102194.06646</v>
      </c>
      <c r="D87" s="15">
        <v>101898.92153</v>
      </c>
      <c r="E87" s="15">
        <v>93443.1688</v>
      </c>
      <c r="F87" s="15">
        <v>106136.73583</v>
      </c>
      <c r="G87" s="15">
        <f t="shared" si="39"/>
        <v>12693.567030000006</v>
      </c>
      <c r="H87" s="15">
        <f t="shared" si="40"/>
        <v>113.58426431060845</v>
      </c>
      <c r="I87" s="15">
        <v>126573.5</v>
      </c>
      <c r="J87" s="15">
        <v>126573.5</v>
      </c>
      <c r="K87" s="15">
        <v>106200</v>
      </c>
      <c r="L87" s="50">
        <f t="shared" si="24"/>
        <v>-20373.5</v>
      </c>
      <c r="M87" s="36">
        <f t="shared" si="25"/>
        <v>83.90381872982891</v>
      </c>
      <c r="N87" s="50">
        <f t="shared" si="43"/>
        <v>-20373.5</v>
      </c>
      <c r="O87" s="36">
        <f t="shared" si="44"/>
        <v>83.90381872982891</v>
      </c>
      <c r="P87" s="50">
        <f t="shared" si="41"/>
        <v>63.26416999999492</v>
      </c>
      <c r="Q87" s="36">
        <f t="shared" si="42"/>
        <v>100.05960628947675</v>
      </c>
      <c r="R87" s="15"/>
      <c r="S87" s="15">
        <v>126573.5</v>
      </c>
      <c r="T87" s="15">
        <v>123025.7</v>
      </c>
      <c r="U87" s="41">
        <f t="shared" si="26"/>
        <v>-3547.800000000003</v>
      </c>
      <c r="V87" s="41">
        <f t="shared" si="27"/>
        <v>97.1970436149747</v>
      </c>
      <c r="W87" s="41">
        <f t="shared" si="28"/>
        <v>16825.699999999997</v>
      </c>
      <c r="X87" s="41">
        <f t="shared" si="29"/>
        <v>115.84340866290019</v>
      </c>
      <c r="Y87" s="41">
        <f t="shared" si="30"/>
        <v>16888.964169999992</v>
      </c>
      <c r="Z87" s="41">
        <f t="shared" si="31"/>
        <v>115.9124586204075</v>
      </c>
      <c r="AA87" s="41">
        <f t="shared" si="32"/>
        <v>97.1970436149747</v>
      </c>
      <c r="AB87" s="41">
        <f t="shared" si="33"/>
        <v>123025.7</v>
      </c>
      <c r="AC87" s="15">
        <v>126573.5</v>
      </c>
      <c r="AD87" s="15"/>
      <c r="AE87" s="15">
        <v>123025.7</v>
      </c>
      <c r="AF87" s="15"/>
      <c r="AG87" s="15">
        <v>123025.7</v>
      </c>
      <c r="AH87" s="41">
        <f t="shared" si="34"/>
        <v>97.1970436149747</v>
      </c>
      <c r="AI87" s="15">
        <f t="shared" si="35"/>
        <v>0</v>
      </c>
      <c r="AJ87" s="41">
        <f t="shared" si="36"/>
        <v>100</v>
      </c>
      <c r="AK87" s="15">
        <f t="shared" si="37"/>
        <v>0</v>
      </c>
      <c r="AL87" s="41">
        <f t="shared" si="38"/>
        <v>100</v>
      </c>
    </row>
    <row r="88" spans="1:38" s="14" customFormat="1" ht="28.5" customHeight="1" hidden="1">
      <c r="A88" s="6" t="s">
        <v>366</v>
      </c>
      <c r="B88" s="19" t="s">
        <v>367</v>
      </c>
      <c r="C88" s="15"/>
      <c r="D88" s="15"/>
      <c r="E88" s="15"/>
      <c r="F88" s="15"/>
      <c r="G88" s="15"/>
      <c r="H88" s="15"/>
      <c r="I88" s="15"/>
      <c r="J88" s="15"/>
      <c r="K88" s="15"/>
      <c r="L88" s="50">
        <f t="shared" si="24"/>
        <v>0</v>
      </c>
      <c r="M88" s="36" t="e">
        <f t="shared" si="25"/>
        <v>#DIV/0!</v>
      </c>
      <c r="N88" s="50"/>
      <c r="O88" s="36"/>
      <c r="P88" s="50"/>
      <c r="Q88" s="36"/>
      <c r="R88" s="15"/>
      <c r="S88" s="15"/>
      <c r="T88" s="15"/>
      <c r="U88" s="41"/>
      <c r="V88" s="41"/>
      <c r="W88" s="41"/>
      <c r="X88" s="41"/>
      <c r="Y88" s="41"/>
      <c r="Z88" s="41"/>
      <c r="AA88" s="41"/>
      <c r="AB88" s="41"/>
      <c r="AC88" s="15"/>
      <c r="AD88" s="15"/>
      <c r="AE88" s="15"/>
      <c r="AF88" s="15"/>
      <c r="AG88" s="15"/>
      <c r="AH88" s="41"/>
      <c r="AI88" s="15"/>
      <c r="AJ88" s="41"/>
      <c r="AK88" s="15"/>
      <c r="AL88" s="41"/>
    </row>
    <row r="89" spans="1:38" s="14" customFormat="1" ht="20.25" customHeight="1" hidden="1">
      <c r="A89" s="6" t="s">
        <v>196</v>
      </c>
      <c r="B89" s="19" t="s">
        <v>241</v>
      </c>
      <c r="C89" s="15">
        <v>2012.32317</v>
      </c>
      <c r="D89" s="15">
        <v>12698.19044</v>
      </c>
      <c r="E89" s="15">
        <v>11567.49348</v>
      </c>
      <c r="F89" s="15">
        <v>17165.69573</v>
      </c>
      <c r="G89" s="15">
        <f>F89-E89</f>
        <v>5598.20225</v>
      </c>
      <c r="H89" s="15">
        <f>F89/E89*100</f>
        <v>148.39598362150969</v>
      </c>
      <c r="I89" s="15">
        <v>5000</v>
      </c>
      <c r="J89" s="15">
        <v>181.44971</v>
      </c>
      <c r="K89" s="15">
        <v>236.74645</v>
      </c>
      <c r="L89" s="50">
        <f t="shared" si="24"/>
        <v>-4763.25355</v>
      </c>
      <c r="M89" s="36">
        <f t="shared" si="25"/>
        <v>4.734929</v>
      </c>
      <c r="N89" s="50">
        <f>K89-J89</f>
        <v>55.29674</v>
      </c>
      <c r="O89" s="36">
        <f>K89/J89*100</f>
        <v>130.47496741659162</v>
      </c>
      <c r="P89" s="50">
        <f>K89-F89</f>
        <v>-16928.94928</v>
      </c>
      <c r="Q89" s="36">
        <f>K89/F89*100</f>
        <v>1.3791835397981858</v>
      </c>
      <c r="R89" s="15"/>
      <c r="S89" s="15">
        <v>10000</v>
      </c>
      <c r="T89" s="15"/>
      <c r="U89" s="41">
        <f>T89-J89</f>
        <v>-181.44971</v>
      </c>
      <c r="V89" s="41">
        <f>T89/J89*100</f>
        <v>0</v>
      </c>
      <c r="W89" s="41">
        <f>T89-K89</f>
        <v>-236.74645</v>
      </c>
      <c r="X89" s="41">
        <f>T89/K89*100</f>
        <v>0</v>
      </c>
      <c r="Y89" s="41">
        <f>T89-F89</f>
        <v>-17165.69573</v>
      </c>
      <c r="Z89" s="41">
        <f>T89/F89*100</f>
        <v>0</v>
      </c>
      <c r="AA89" s="41">
        <f>T89/S89*100</f>
        <v>0</v>
      </c>
      <c r="AB89" s="41">
        <f>T89-R89</f>
        <v>0</v>
      </c>
      <c r="AC89" s="15">
        <v>10000</v>
      </c>
      <c r="AD89" s="15"/>
      <c r="AE89" s="15"/>
      <c r="AF89" s="15"/>
      <c r="AG89" s="15"/>
      <c r="AH89" s="41">
        <f>AE89/AC89*100</f>
        <v>0</v>
      </c>
      <c r="AI89" s="15">
        <f>AE89-T89</f>
        <v>0</v>
      </c>
      <c r="AJ89" s="41" t="e">
        <f>AE89/T89*100</f>
        <v>#DIV/0!</v>
      </c>
      <c r="AK89" s="15">
        <f>AG89-AE89</f>
        <v>0</v>
      </c>
      <c r="AL89" s="41" t="e">
        <f>AG89/AE89*100</f>
        <v>#DIV/0!</v>
      </c>
    </row>
    <row r="90" spans="1:38" s="14" customFormat="1" ht="20.25" customHeight="1" hidden="1">
      <c r="A90" s="6" t="s">
        <v>197</v>
      </c>
      <c r="B90" s="19" t="s">
        <v>242</v>
      </c>
      <c r="C90" s="15">
        <v>4551.83622</v>
      </c>
      <c r="D90" s="15">
        <v>20488.58773</v>
      </c>
      <c r="E90" s="15">
        <v>16227.89195</v>
      </c>
      <c r="F90" s="15">
        <v>39277.71575</v>
      </c>
      <c r="G90" s="15">
        <f>F90-E90</f>
        <v>23049.823800000006</v>
      </c>
      <c r="H90" s="15">
        <f>F90/E90*100</f>
        <v>242.03831200638479</v>
      </c>
      <c r="I90" s="15">
        <v>10000</v>
      </c>
      <c r="J90" s="15">
        <v>48099.016</v>
      </c>
      <c r="K90" s="15">
        <v>49053.86944</v>
      </c>
      <c r="L90" s="50">
        <f t="shared" si="24"/>
        <v>39053.86944</v>
      </c>
      <c r="M90" s="36">
        <f t="shared" si="25"/>
        <v>490.5386944</v>
      </c>
      <c r="N90" s="50">
        <f>K90-J90</f>
        <v>954.853439999999</v>
      </c>
      <c r="O90" s="36">
        <f>K90/J90*100</f>
        <v>101.98518289854412</v>
      </c>
      <c r="P90" s="50">
        <f>K90-F90</f>
        <v>9776.15369</v>
      </c>
      <c r="Q90" s="36">
        <f>K90/F90*100</f>
        <v>124.88982239248472</v>
      </c>
      <c r="R90" s="15"/>
      <c r="S90" s="15">
        <v>35000</v>
      </c>
      <c r="T90" s="15">
        <v>30000</v>
      </c>
      <c r="U90" s="41">
        <f>T90-J90</f>
        <v>-18099.016000000003</v>
      </c>
      <c r="V90" s="41">
        <f>T90/J90*100</f>
        <v>62.37133832426011</v>
      </c>
      <c r="W90" s="41">
        <f>T90-K90</f>
        <v>-19053.869440000002</v>
      </c>
      <c r="X90" s="41">
        <f>T90/K90*100</f>
        <v>61.15725495762236</v>
      </c>
      <c r="Y90" s="41">
        <f>T90-F90</f>
        <v>-9277.715750000003</v>
      </c>
      <c r="Z90" s="41">
        <f>T90/F90*100</f>
        <v>76.37918709669363</v>
      </c>
      <c r="AA90" s="41">
        <f>T90/S90*100</f>
        <v>85.71428571428571</v>
      </c>
      <c r="AB90" s="41">
        <f>T90-R90</f>
        <v>30000</v>
      </c>
      <c r="AC90" s="15">
        <v>40000</v>
      </c>
      <c r="AD90" s="15"/>
      <c r="AE90" s="15">
        <v>20000</v>
      </c>
      <c r="AF90" s="15"/>
      <c r="AG90" s="15">
        <v>20000</v>
      </c>
      <c r="AH90" s="41">
        <f>AE90/AC90*100</f>
        <v>50</v>
      </c>
      <c r="AI90" s="15">
        <f>AE90-T90</f>
        <v>-10000</v>
      </c>
      <c r="AJ90" s="41">
        <f>AE90/T90*100</f>
        <v>66.66666666666666</v>
      </c>
      <c r="AK90" s="15">
        <f>AG90-AE90</f>
        <v>0</v>
      </c>
      <c r="AL90" s="41">
        <f>AG90/AE90*100</f>
        <v>100</v>
      </c>
    </row>
    <row r="91" spans="1:38" s="14" customFormat="1" ht="20.25" customHeight="1" hidden="1">
      <c r="A91" s="6" t="s">
        <v>344</v>
      </c>
      <c r="B91" s="19" t="s">
        <v>368</v>
      </c>
      <c r="C91" s="15"/>
      <c r="D91" s="15"/>
      <c r="E91" s="15"/>
      <c r="F91" s="15"/>
      <c r="G91" s="15"/>
      <c r="H91" s="15"/>
      <c r="I91" s="15"/>
      <c r="J91" s="15">
        <v>3256.17625</v>
      </c>
      <c r="K91" s="15">
        <v>3256.17625</v>
      </c>
      <c r="L91" s="50">
        <f t="shared" si="24"/>
        <v>3256.17625</v>
      </c>
      <c r="M91" s="36" t="e">
        <f t="shared" si="25"/>
        <v>#DIV/0!</v>
      </c>
      <c r="N91" s="50">
        <f>K91-J91</f>
        <v>0</v>
      </c>
      <c r="O91" s="36">
        <f>K91/J91*100</f>
        <v>100</v>
      </c>
      <c r="P91" s="50">
        <f>K91-F91</f>
        <v>3256.17625</v>
      </c>
      <c r="Q91" s="36" t="e">
        <f>K91/F91*100</f>
        <v>#DIV/0!</v>
      </c>
      <c r="R91" s="15"/>
      <c r="S91" s="15"/>
      <c r="T91" s="15"/>
      <c r="U91" s="41">
        <f>T91-J91</f>
        <v>-3256.17625</v>
      </c>
      <c r="V91" s="41">
        <f>T91/J91*100</f>
        <v>0</v>
      </c>
      <c r="W91" s="41">
        <f>T91-K91</f>
        <v>-3256.17625</v>
      </c>
      <c r="X91" s="41">
        <f>T91/K91*100</f>
        <v>0</v>
      </c>
      <c r="Y91" s="41">
        <f>T91-F91</f>
        <v>0</v>
      </c>
      <c r="Z91" s="41" t="e">
        <f>T91/F91*100</f>
        <v>#DIV/0!</v>
      </c>
      <c r="AA91" s="41" t="e">
        <f>T91/S91*100</f>
        <v>#DIV/0!</v>
      </c>
      <c r="AB91" s="41">
        <f>T91-R91</f>
        <v>0</v>
      </c>
      <c r="AC91" s="15"/>
      <c r="AD91" s="15"/>
      <c r="AE91" s="15"/>
      <c r="AF91" s="15"/>
      <c r="AG91" s="15"/>
      <c r="AH91" s="41" t="e">
        <f>AE91/AC91*100</f>
        <v>#DIV/0!</v>
      </c>
      <c r="AI91" s="15">
        <f>AE91-T91</f>
        <v>0</v>
      </c>
      <c r="AJ91" s="41" t="e">
        <f>AE91/T91*100</f>
        <v>#DIV/0!</v>
      </c>
      <c r="AK91" s="15">
        <f>AG91-AE91</f>
        <v>0</v>
      </c>
      <c r="AL91" s="41" t="e">
        <f>AG91/AE91*100</f>
        <v>#DIV/0!</v>
      </c>
    </row>
    <row r="92" spans="1:38" ht="28.5" customHeight="1" hidden="1">
      <c r="A92" s="6" t="s">
        <v>369</v>
      </c>
      <c r="B92" s="19" t="s">
        <v>370</v>
      </c>
      <c r="C92" s="28"/>
      <c r="D92" s="28"/>
      <c r="E92" s="28"/>
      <c r="F92" s="28"/>
      <c r="G92" s="28"/>
      <c r="H92" s="28"/>
      <c r="I92" s="28"/>
      <c r="J92" s="28"/>
      <c r="K92" s="28"/>
      <c r="L92" s="50">
        <f t="shared" si="24"/>
        <v>0</v>
      </c>
      <c r="M92" s="36" t="e">
        <f t="shared" si="25"/>
        <v>#DIV/0!</v>
      </c>
      <c r="N92" s="50"/>
      <c r="O92" s="36"/>
      <c r="P92" s="50"/>
      <c r="Q92" s="36"/>
      <c r="R92" s="28"/>
      <c r="S92" s="28"/>
      <c r="T92" s="28"/>
      <c r="U92" s="41"/>
      <c r="V92" s="41"/>
      <c r="W92" s="41"/>
      <c r="X92" s="41"/>
      <c r="Y92" s="41"/>
      <c r="Z92" s="41"/>
      <c r="AA92" s="41"/>
      <c r="AB92" s="41"/>
      <c r="AC92" s="28"/>
      <c r="AD92" s="28"/>
      <c r="AE92" s="28"/>
      <c r="AF92" s="28"/>
      <c r="AG92" s="28"/>
      <c r="AH92" s="41"/>
      <c r="AI92" s="15"/>
      <c r="AJ92" s="41"/>
      <c r="AK92" s="15"/>
      <c r="AL92" s="41"/>
    </row>
    <row r="93" spans="1:38" s="1" customFormat="1" ht="21" customHeight="1">
      <c r="A93" s="4" t="s">
        <v>40</v>
      </c>
      <c r="B93" s="5" t="s">
        <v>41</v>
      </c>
      <c r="C93" s="23">
        <f>C94+C95+C97+C98+C100</f>
        <v>93858.58554</v>
      </c>
      <c r="D93" s="23">
        <f>D94+D95+D97+D98+D100</f>
        <v>110381.65635</v>
      </c>
      <c r="E93" s="23">
        <f>E94+E95+E97+E98+E100</f>
        <v>84019.17495</v>
      </c>
      <c r="F93" s="23">
        <f>F94+F95+F96+F97+F98+F99+F100</f>
        <v>149144.63913</v>
      </c>
      <c r="G93" s="23">
        <f t="shared" si="39"/>
        <v>65125.464179999995</v>
      </c>
      <c r="H93" s="23">
        <f t="shared" si="40"/>
        <v>177.5126204449833</v>
      </c>
      <c r="I93" s="23">
        <f>I94+I95+I96+I97+I98+I99+I100</f>
        <v>103671.6</v>
      </c>
      <c r="J93" s="23">
        <f>J94+J95+J96+J97+J98+J99+J100</f>
        <v>124131.42300000001</v>
      </c>
      <c r="K93" s="23">
        <f>K94+K95+K96+K97+K98+K99+K100</f>
        <v>162366.7662</v>
      </c>
      <c r="L93" s="56">
        <f t="shared" si="24"/>
        <v>58695.16620000001</v>
      </c>
      <c r="M93" s="34">
        <f t="shared" si="25"/>
        <v>156.61643709559803</v>
      </c>
      <c r="N93" s="56">
        <f t="shared" si="43"/>
        <v>38235.3432</v>
      </c>
      <c r="O93" s="34">
        <f t="shared" si="44"/>
        <v>130.80230796999726</v>
      </c>
      <c r="P93" s="56">
        <f t="shared" si="41"/>
        <v>13222.127070000017</v>
      </c>
      <c r="Q93" s="34">
        <f t="shared" si="42"/>
        <v>108.8653049463448</v>
      </c>
      <c r="R93" s="23">
        <f>R94+R95+R96+R97+R98+R99+R100</f>
        <v>84394</v>
      </c>
      <c r="S93" s="23">
        <f>S94+S95+S96+S97+S98+S99+S100</f>
        <v>93561.7</v>
      </c>
      <c r="T93" s="23">
        <f>T94+T95+T96+T97+T98+T99+T100</f>
        <v>110580.6</v>
      </c>
      <c r="U93" s="39">
        <f aca="true" t="shared" si="45" ref="U93:U156">T93-J93</f>
        <v>-13550.823000000004</v>
      </c>
      <c r="V93" s="39">
        <f aca="true" t="shared" si="46" ref="V93:V156">T93/J93*100</f>
        <v>89.08348694270587</v>
      </c>
      <c r="W93" s="39">
        <f aca="true" t="shared" si="47" ref="W93:W156">T93-K93</f>
        <v>-51786.16620000001</v>
      </c>
      <c r="X93" s="39">
        <f aca="true" t="shared" si="48" ref="X93:X156">T93/K93*100</f>
        <v>68.10543967094172</v>
      </c>
      <c r="Y93" s="39">
        <f aca="true" t="shared" si="49" ref="Y93:Y156">T93-F93</f>
        <v>-38564.03912999999</v>
      </c>
      <c r="Z93" s="39">
        <f aca="true" t="shared" si="50" ref="Z93:Z156">T93/F93*100</f>
        <v>74.1431945828196</v>
      </c>
      <c r="AA93" s="39">
        <f aca="true" t="shared" si="51" ref="AA93:AA110">T93/S93*100</f>
        <v>118.1900286121351</v>
      </c>
      <c r="AB93" s="39">
        <f aca="true" t="shared" si="52" ref="AB93:AB110">T93-R93</f>
        <v>26186.600000000006</v>
      </c>
      <c r="AC93" s="23">
        <f>AC94+AC95+AC96+AC97+AC98+AC99+AC100</f>
        <v>107028.9</v>
      </c>
      <c r="AD93" s="23">
        <f>AD94+AD95+AD96+AD97+AD98+AD99+AD100</f>
        <v>87029</v>
      </c>
      <c r="AE93" s="23">
        <f>AE94+AE95+AE96+AE97+AE98+AE99+AE100</f>
        <v>115696.2</v>
      </c>
      <c r="AF93" s="23">
        <f>AF94+AF95+AF96+AF97+AF98+AF99+AF100</f>
        <v>76121</v>
      </c>
      <c r="AG93" s="23">
        <f>AG94+AG95+AG96+AG97+AG98+AG99+AG100</f>
        <v>113019.7</v>
      </c>
      <c r="AH93" s="39">
        <f aca="true" t="shared" si="53" ref="AH93:AH110">AE93/AC93*100</f>
        <v>108.09809313185504</v>
      </c>
      <c r="AI93" s="23">
        <f aca="true" t="shared" si="54" ref="AI93:AI110">AE93-T93</f>
        <v>5115.599999999991</v>
      </c>
      <c r="AJ93" s="39">
        <f aca="true" t="shared" si="55" ref="AJ93:AJ110">AE93/T93*100</f>
        <v>104.6261279103206</v>
      </c>
      <c r="AK93" s="23">
        <f aca="true" t="shared" si="56" ref="AK93:AK110">AG93-AE93</f>
        <v>-2676.5</v>
      </c>
      <c r="AL93" s="39">
        <f aca="true" t="shared" si="57" ref="AL93:AL110">AG93/AE93*100</f>
        <v>97.68661373493684</v>
      </c>
    </row>
    <row r="94" spans="1:38" ht="25.5" customHeight="1">
      <c r="A94" s="6" t="s">
        <v>86</v>
      </c>
      <c r="B94" s="17" t="s">
        <v>85</v>
      </c>
      <c r="C94" s="28"/>
      <c r="D94" s="28">
        <v>588.09283</v>
      </c>
      <c r="E94" s="28">
        <v>789.55875</v>
      </c>
      <c r="F94" s="28">
        <v>44.457</v>
      </c>
      <c r="G94" s="28">
        <f t="shared" si="39"/>
        <v>-745.10175</v>
      </c>
      <c r="H94" s="28">
        <f t="shared" si="40"/>
        <v>5.630613301416773</v>
      </c>
      <c r="I94" s="28"/>
      <c r="J94" s="28">
        <v>65.8</v>
      </c>
      <c r="K94" s="28">
        <v>81.5875</v>
      </c>
      <c r="L94" s="51">
        <f t="shared" si="24"/>
        <v>81.5875</v>
      </c>
      <c r="M94" s="35" t="e">
        <f t="shared" si="25"/>
        <v>#DIV/0!</v>
      </c>
      <c r="N94" s="51">
        <f>K94-J94</f>
        <v>15.787500000000009</v>
      </c>
      <c r="O94" s="35">
        <f>K94/J94*100</f>
        <v>123.99316109422493</v>
      </c>
      <c r="P94" s="51">
        <f>K94-F94</f>
        <v>37.130500000000005</v>
      </c>
      <c r="Q94" s="35">
        <f>K94/F94*100</f>
        <v>183.52003059135797</v>
      </c>
      <c r="R94" s="28"/>
      <c r="S94" s="28"/>
      <c r="T94" s="28"/>
      <c r="U94" s="40">
        <f>T94-J94</f>
        <v>-65.8</v>
      </c>
      <c r="V94" s="40">
        <f>T94/J94*100</f>
        <v>0</v>
      </c>
      <c r="W94" s="40">
        <f>T94-K94</f>
        <v>-81.5875</v>
      </c>
      <c r="X94" s="40">
        <f>T94/K94*100</f>
        <v>0</v>
      </c>
      <c r="Y94" s="40">
        <f>T94-F94</f>
        <v>-44.457</v>
      </c>
      <c r="Z94" s="40">
        <f>T94/F94*100</f>
        <v>0</v>
      </c>
      <c r="AA94" s="40" t="e">
        <f t="shared" si="51"/>
        <v>#DIV/0!</v>
      </c>
      <c r="AB94" s="40">
        <f t="shared" si="52"/>
        <v>0</v>
      </c>
      <c r="AC94" s="28"/>
      <c r="AD94" s="28"/>
      <c r="AE94" s="28"/>
      <c r="AF94" s="28"/>
      <c r="AG94" s="28"/>
      <c r="AH94" s="40" t="e">
        <f t="shared" si="53"/>
        <v>#DIV/0!</v>
      </c>
      <c r="AI94" s="28">
        <f t="shared" si="54"/>
        <v>0</v>
      </c>
      <c r="AJ94" s="40"/>
      <c r="AK94" s="28">
        <f t="shared" si="56"/>
        <v>0</v>
      </c>
      <c r="AL94" s="40"/>
    </row>
    <row r="95" spans="1:38" ht="56.25" customHeight="1">
      <c r="A95" s="6" t="s">
        <v>174</v>
      </c>
      <c r="B95" s="17" t="s">
        <v>173</v>
      </c>
      <c r="C95" s="28">
        <v>94.5</v>
      </c>
      <c r="D95" s="28">
        <v>10.5</v>
      </c>
      <c r="E95" s="28">
        <v>0</v>
      </c>
      <c r="F95" s="28"/>
      <c r="G95" s="28">
        <f t="shared" si="39"/>
        <v>0</v>
      </c>
      <c r="H95" s="28" t="e">
        <f t="shared" si="40"/>
        <v>#DIV/0!</v>
      </c>
      <c r="I95" s="28"/>
      <c r="J95" s="28"/>
      <c r="K95" s="28"/>
      <c r="L95" s="51">
        <f t="shared" si="24"/>
        <v>0</v>
      </c>
      <c r="M95" s="35" t="e">
        <f t="shared" si="25"/>
        <v>#DIV/0!</v>
      </c>
      <c r="N95" s="51">
        <f>K95-J95</f>
        <v>0</v>
      </c>
      <c r="O95" s="35" t="e">
        <f>K95/J95*100</f>
        <v>#DIV/0!</v>
      </c>
      <c r="P95" s="51">
        <f>K95-F95</f>
        <v>0</v>
      </c>
      <c r="Q95" s="35" t="e">
        <f>K95/F95*100</f>
        <v>#DIV/0!</v>
      </c>
      <c r="R95" s="28"/>
      <c r="S95" s="28"/>
      <c r="T95" s="28"/>
      <c r="U95" s="40">
        <f>T95-J95</f>
        <v>0</v>
      </c>
      <c r="V95" s="40" t="e">
        <f>T95/J95*100</f>
        <v>#DIV/0!</v>
      </c>
      <c r="W95" s="40">
        <f>T95-K95</f>
        <v>0</v>
      </c>
      <c r="X95" s="40" t="e">
        <f>T95/K95*100</f>
        <v>#DIV/0!</v>
      </c>
      <c r="Y95" s="40">
        <f>T95-F95</f>
        <v>0</v>
      </c>
      <c r="Z95" s="40" t="e">
        <f>T95/F95*100</f>
        <v>#DIV/0!</v>
      </c>
      <c r="AA95" s="40" t="e">
        <f t="shared" si="51"/>
        <v>#DIV/0!</v>
      </c>
      <c r="AB95" s="40">
        <f t="shared" si="52"/>
        <v>0</v>
      </c>
      <c r="AC95" s="28"/>
      <c r="AD95" s="28"/>
      <c r="AE95" s="28"/>
      <c r="AF95" s="28"/>
      <c r="AG95" s="28"/>
      <c r="AH95" s="40" t="e">
        <f t="shared" si="53"/>
        <v>#DIV/0!</v>
      </c>
      <c r="AI95" s="28">
        <f t="shared" si="54"/>
        <v>0</v>
      </c>
      <c r="AJ95" s="40" t="e">
        <f t="shared" si="55"/>
        <v>#DIV/0!</v>
      </c>
      <c r="AK95" s="28">
        <f t="shared" si="56"/>
        <v>0</v>
      </c>
      <c r="AL95" s="40" t="e">
        <f t="shared" si="57"/>
        <v>#DIV/0!</v>
      </c>
    </row>
    <row r="96" spans="1:38" ht="56.25" customHeight="1">
      <c r="A96" s="6" t="s">
        <v>311</v>
      </c>
      <c r="B96" s="17" t="s">
        <v>310</v>
      </c>
      <c r="C96" s="28"/>
      <c r="D96" s="28"/>
      <c r="E96" s="28"/>
      <c r="F96" s="28">
        <v>31.59</v>
      </c>
      <c r="G96" s="28">
        <f t="shared" si="39"/>
        <v>31.59</v>
      </c>
      <c r="H96" s="28" t="e">
        <f t="shared" si="40"/>
        <v>#DIV/0!</v>
      </c>
      <c r="I96" s="28"/>
      <c r="J96" s="28">
        <v>114.323</v>
      </c>
      <c r="K96" s="28">
        <v>114.323</v>
      </c>
      <c r="L96" s="51">
        <f t="shared" si="24"/>
        <v>114.323</v>
      </c>
      <c r="M96" s="35" t="e">
        <f t="shared" si="25"/>
        <v>#DIV/0!</v>
      </c>
      <c r="N96" s="51">
        <f>K96-J96</f>
        <v>0</v>
      </c>
      <c r="O96" s="35">
        <f>K96/J96*100</f>
        <v>100</v>
      </c>
      <c r="P96" s="51">
        <f>K96-F96</f>
        <v>82.73299999999999</v>
      </c>
      <c r="Q96" s="35">
        <f>K96/F96*100</f>
        <v>361.89616967394744</v>
      </c>
      <c r="R96" s="28"/>
      <c r="S96" s="28"/>
      <c r="T96" s="28">
        <v>0</v>
      </c>
      <c r="U96" s="40">
        <f>T96-J96</f>
        <v>-114.323</v>
      </c>
      <c r="V96" s="40">
        <f>T96/J96*100</f>
        <v>0</v>
      </c>
      <c r="W96" s="40">
        <f>T96-K96</f>
        <v>-114.323</v>
      </c>
      <c r="X96" s="40">
        <f>T96/K96*100</f>
        <v>0</v>
      </c>
      <c r="Y96" s="40">
        <f>T96-F96</f>
        <v>-31.59</v>
      </c>
      <c r="Z96" s="40">
        <f>T96/F96*100</f>
        <v>0</v>
      </c>
      <c r="AA96" s="40" t="e">
        <f t="shared" si="51"/>
        <v>#DIV/0!</v>
      </c>
      <c r="AB96" s="40">
        <f t="shared" si="52"/>
        <v>0</v>
      </c>
      <c r="AC96" s="28"/>
      <c r="AD96" s="28">
        <v>0</v>
      </c>
      <c r="AE96" s="28">
        <v>0</v>
      </c>
      <c r="AF96" s="28">
        <v>0</v>
      </c>
      <c r="AG96" s="28">
        <v>0</v>
      </c>
      <c r="AH96" s="40" t="e">
        <f t="shared" si="53"/>
        <v>#DIV/0!</v>
      </c>
      <c r="AI96" s="28">
        <f t="shared" si="54"/>
        <v>0</v>
      </c>
      <c r="AJ96" s="40"/>
      <c r="AK96" s="28">
        <f t="shared" si="56"/>
        <v>0</v>
      </c>
      <c r="AL96" s="40"/>
    </row>
    <row r="97" spans="1:38" ht="55.5" customHeight="1">
      <c r="A97" s="6" t="s">
        <v>87</v>
      </c>
      <c r="B97" s="17" t="s">
        <v>88</v>
      </c>
      <c r="C97" s="28">
        <v>51979.11996</v>
      </c>
      <c r="D97" s="28">
        <v>72120.70496</v>
      </c>
      <c r="E97" s="28">
        <v>42365.24089</v>
      </c>
      <c r="F97" s="28">
        <v>76994.91559</v>
      </c>
      <c r="G97" s="28">
        <f t="shared" si="39"/>
        <v>34629.6747</v>
      </c>
      <c r="H97" s="28">
        <f t="shared" si="40"/>
        <v>181.74077137886422</v>
      </c>
      <c r="I97" s="28">
        <v>48671.6</v>
      </c>
      <c r="J97" s="28">
        <v>34951.3</v>
      </c>
      <c r="K97" s="28">
        <v>38665.6</v>
      </c>
      <c r="L97" s="51">
        <f t="shared" si="24"/>
        <v>-10006</v>
      </c>
      <c r="M97" s="35">
        <f t="shared" si="25"/>
        <v>79.44181000830054</v>
      </c>
      <c r="N97" s="51">
        <f t="shared" si="43"/>
        <v>3714.2999999999956</v>
      </c>
      <c r="O97" s="35">
        <f t="shared" si="44"/>
        <v>110.62707252662989</v>
      </c>
      <c r="P97" s="51">
        <f t="shared" si="41"/>
        <v>-38329.315590000006</v>
      </c>
      <c r="Q97" s="35">
        <f t="shared" si="42"/>
        <v>50.21838091997576</v>
      </c>
      <c r="R97" s="28">
        <v>24394</v>
      </c>
      <c r="S97" s="28">
        <v>18561.7</v>
      </c>
      <c r="T97" s="28">
        <v>25580.6</v>
      </c>
      <c r="U97" s="40">
        <f t="shared" si="45"/>
        <v>-9370.700000000004</v>
      </c>
      <c r="V97" s="40">
        <f t="shared" si="46"/>
        <v>73.18926620755164</v>
      </c>
      <c r="W97" s="40">
        <f t="shared" si="47"/>
        <v>-13085</v>
      </c>
      <c r="X97" s="40">
        <f t="shared" si="48"/>
        <v>66.15854920135727</v>
      </c>
      <c r="Y97" s="40">
        <f t="shared" si="49"/>
        <v>-51414.315590000006</v>
      </c>
      <c r="Z97" s="40">
        <f t="shared" si="50"/>
        <v>33.223752249067175</v>
      </c>
      <c r="AA97" s="40">
        <f t="shared" si="51"/>
        <v>137.8138855816008</v>
      </c>
      <c r="AB97" s="40">
        <f t="shared" si="52"/>
        <v>1186.5999999999985</v>
      </c>
      <c r="AC97" s="28">
        <v>22028.9</v>
      </c>
      <c r="AD97" s="28">
        <v>22029</v>
      </c>
      <c r="AE97" s="28">
        <v>23196.2</v>
      </c>
      <c r="AF97" s="28">
        <v>11121</v>
      </c>
      <c r="AG97" s="28">
        <v>12269.7</v>
      </c>
      <c r="AH97" s="40">
        <f t="shared" si="53"/>
        <v>105.29894819986471</v>
      </c>
      <c r="AI97" s="28">
        <f t="shared" si="54"/>
        <v>-2384.399999999998</v>
      </c>
      <c r="AJ97" s="40">
        <f t="shared" si="55"/>
        <v>90.6788738340774</v>
      </c>
      <c r="AK97" s="28">
        <f t="shared" si="56"/>
        <v>-10926.5</v>
      </c>
      <c r="AL97" s="40">
        <f t="shared" si="57"/>
        <v>52.89530181667688</v>
      </c>
    </row>
    <row r="98" spans="1:38" ht="33.75" customHeight="1">
      <c r="A98" s="6" t="s">
        <v>90</v>
      </c>
      <c r="B98" s="7" t="s">
        <v>89</v>
      </c>
      <c r="C98" s="28">
        <v>6051.66291</v>
      </c>
      <c r="D98" s="28">
        <v>6557.1452</v>
      </c>
      <c r="E98" s="28">
        <v>8442.6081</v>
      </c>
      <c r="F98" s="28">
        <v>12397.58045</v>
      </c>
      <c r="G98" s="28">
        <f t="shared" si="39"/>
        <v>3954.97235</v>
      </c>
      <c r="H98" s="28">
        <f t="shared" si="40"/>
        <v>146.84538596550513</v>
      </c>
      <c r="I98" s="28">
        <v>5000</v>
      </c>
      <c r="J98" s="28">
        <v>26000</v>
      </c>
      <c r="K98" s="28">
        <v>48000</v>
      </c>
      <c r="L98" s="51">
        <f t="shared" si="24"/>
        <v>43000</v>
      </c>
      <c r="M98" s="35">
        <f t="shared" si="25"/>
        <v>960</v>
      </c>
      <c r="N98" s="51">
        <f t="shared" si="43"/>
        <v>22000</v>
      </c>
      <c r="O98" s="35">
        <f t="shared" si="44"/>
        <v>184.6153846153846</v>
      </c>
      <c r="P98" s="51">
        <f t="shared" si="41"/>
        <v>35602.41955</v>
      </c>
      <c r="Q98" s="35">
        <f t="shared" si="42"/>
        <v>387.17232119272114</v>
      </c>
      <c r="R98" s="28">
        <v>5000</v>
      </c>
      <c r="S98" s="28">
        <v>5000</v>
      </c>
      <c r="T98" s="28">
        <v>10000</v>
      </c>
      <c r="U98" s="40">
        <f t="shared" si="45"/>
        <v>-16000</v>
      </c>
      <c r="V98" s="40">
        <f t="shared" si="46"/>
        <v>38.46153846153847</v>
      </c>
      <c r="W98" s="40">
        <f t="shared" si="47"/>
        <v>-38000</v>
      </c>
      <c r="X98" s="40">
        <f t="shared" si="48"/>
        <v>20.833333333333336</v>
      </c>
      <c r="Y98" s="40">
        <f t="shared" si="49"/>
        <v>-2397.5804499999995</v>
      </c>
      <c r="Z98" s="40">
        <f t="shared" si="50"/>
        <v>80.66090024848357</v>
      </c>
      <c r="AA98" s="40">
        <f t="shared" si="51"/>
        <v>200</v>
      </c>
      <c r="AB98" s="40">
        <f t="shared" si="52"/>
        <v>5000</v>
      </c>
      <c r="AC98" s="28">
        <v>10000</v>
      </c>
      <c r="AD98" s="28">
        <v>5000</v>
      </c>
      <c r="AE98" s="28">
        <v>10000</v>
      </c>
      <c r="AF98" s="28">
        <v>5000</v>
      </c>
      <c r="AG98" s="28">
        <v>10000</v>
      </c>
      <c r="AH98" s="40">
        <f t="shared" si="53"/>
        <v>100</v>
      </c>
      <c r="AI98" s="28">
        <f t="shared" si="54"/>
        <v>0</v>
      </c>
      <c r="AJ98" s="40">
        <f t="shared" si="55"/>
        <v>100</v>
      </c>
      <c r="AK98" s="28">
        <f t="shared" si="56"/>
        <v>0</v>
      </c>
      <c r="AL98" s="40">
        <f t="shared" si="57"/>
        <v>100</v>
      </c>
    </row>
    <row r="99" spans="1:38" ht="33.75" customHeight="1">
      <c r="A99" s="6" t="s">
        <v>350</v>
      </c>
      <c r="B99" s="7" t="s">
        <v>349</v>
      </c>
      <c r="C99" s="28"/>
      <c r="D99" s="28"/>
      <c r="E99" s="28"/>
      <c r="F99" s="28"/>
      <c r="G99" s="28"/>
      <c r="H99" s="28"/>
      <c r="I99" s="28"/>
      <c r="J99" s="28"/>
      <c r="K99" s="28">
        <v>6005.2557</v>
      </c>
      <c r="L99" s="51">
        <f t="shared" si="24"/>
        <v>6005.2557</v>
      </c>
      <c r="M99" s="35" t="e">
        <f t="shared" si="25"/>
        <v>#DIV/0!</v>
      </c>
      <c r="N99" s="51">
        <f>K99-J99</f>
        <v>6005.2557</v>
      </c>
      <c r="O99" s="35"/>
      <c r="P99" s="51">
        <f>K99-F99</f>
        <v>6005.2557</v>
      </c>
      <c r="Q99" s="35"/>
      <c r="R99" s="28"/>
      <c r="S99" s="28"/>
      <c r="T99" s="28"/>
      <c r="U99" s="40">
        <f>T99-J99</f>
        <v>0</v>
      </c>
      <c r="V99" s="40" t="e">
        <f>T99/J99*100</f>
        <v>#DIV/0!</v>
      </c>
      <c r="W99" s="40">
        <f>T99-K99</f>
        <v>-6005.2557</v>
      </c>
      <c r="X99" s="40">
        <f>T99/K99*100</f>
        <v>0</v>
      </c>
      <c r="Y99" s="40">
        <f>T99-F99</f>
        <v>0</v>
      </c>
      <c r="Z99" s="40" t="e">
        <f>T99/F99*100</f>
        <v>#DIV/0!</v>
      </c>
      <c r="AA99" s="40" t="e">
        <f t="shared" si="51"/>
        <v>#DIV/0!</v>
      </c>
      <c r="AB99" s="40">
        <f t="shared" si="52"/>
        <v>0</v>
      </c>
      <c r="AC99" s="28"/>
      <c r="AD99" s="28"/>
      <c r="AE99" s="28"/>
      <c r="AF99" s="28"/>
      <c r="AG99" s="28"/>
      <c r="AH99" s="40" t="e">
        <f t="shared" si="53"/>
        <v>#DIV/0!</v>
      </c>
      <c r="AI99" s="28">
        <f t="shared" si="54"/>
        <v>0</v>
      </c>
      <c r="AJ99" s="40"/>
      <c r="AK99" s="28">
        <f t="shared" si="56"/>
        <v>0</v>
      </c>
      <c r="AL99" s="40"/>
    </row>
    <row r="100" spans="1:38" ht="54" customHeight="1">
      <c r="A100" s="6" t="s">
        <v>92</v>
      </c>
      <c r="B100" s="7" t="s">
        <v>91</v>
      </c>
      <c r="C100" s="28">
        <v>35733.30267</v>
      </c>
      <c r="D100" s="28">
        <v>31105.21336</v>
      </c>
      <c r="E100" s="28">
        <v>32421.76721</v>
      </c>
      <c r="F100" s="28">
        <v>59676.09609</v>
      </c>
      <c r="G100" s="28">
        <f t="shared" si="39"/>
        <v>27254.328879999997</v>
      </c>
      <c r="H100" s="28">
        <f t="shared" si="40"/>
        <v>184.06182396989703</v>
      </c>
      <c r="I100" s="28">
        <v>50000</v>
      </c>
      <c r="J100" s="28">
        <v>63000</v>
      </c>
      <c r="K100" s="28">
        <v>69500</v>
      </c>
      <c r="L100" s="51">
        <f t="shared" si="24"/>
        <v>19500</v>
      </c>
      <c r="M100" s="35">
        <f t="shared" si="25"/>
        <v>139</v>
      </c>
      <c r="N100" s="51">
        <f t="shared" si="43"/>
        <v>6500</v>
      </c>
      <c r="O100" s="35">
        <f t="shared" si="44"/>
        <v>110.31746031746033</v>
      </c>
      <c r="P100" s="51">
        <f t="shared" si="41"/>
        <v>9823.90391</v>
      </c>
      <c r="Q100" s="35">
        <f t="shared" si="42"/>
        <v>116.46204184533815</v>
      </c>
      <c r="R100" s="28">
        <v>55000</v>
      </c>
      <c r="S100" s="28">
        <v>70000</v>
      </c>
      <c r="T100" s="28">
        <v>75000</v>
      </c>
      <c r="U100" s="40">
        <f t="shared" si="45"/>
        <v>12000</v>
      </c>
      <c r="V100" s="40">
        <f t="shared" si="46"/>
        <v>119.04761904761905</v>
      </c>
      <c r="W100" s="40">
        <f t="shared" si="47"/>
        <v>5500</v>
      </c>
      <c r="X100" s="40">
        <f t="shared" si="48"/>
        <v>107.91366906474819</v>
      </c>
      <c r="Y100" s="40">
        <f t="shared" si="49"/>
        <v>15323.90391</v>
      </c>
      <c r="Z100" s="40">
        <f t="shared" si="50"/>
        <v>125.67846242302679</v>
      </c>
      <c r="AA100" s="40">
        <f t="shared" si="51"/>
        <v>107.14285714285714</v>
      </c>
      <c r="AB100" s="40">
        <f t="shared" si="52"/>
        <v>20000</v>
      </c>
      <c r="AC100" s="28">
        <v>75000</v>
      </c>
      <c r="AD100" s="28">
        <v>60000</v>
      </c>
      <c r="AE100" s="28">
        <v>82500</v>
      </c>
      <c r="AF100" s="28">
        <v>60000</v>
      </c>
      <c r="AG100" s="28">
        <v>90750</v>
      </c>
      <c r="AH100" s="40">
        <f t="shared" si="53"/>
        <v>110.00000000000001</v>
      </c>
      <c r="AI100" s="28">
        <f t="shared" si="54"/>
        <v>7500</v>
      </c>
      <c r="AJ100" s="40">
        <f t="shared" si="55"/>
        <v>110.00000000000001</v>
      </c>
      <c r="AK100" s="28">
        <f t="shared" si="56"/>
        <v>8250</v>
      </c>
      <c r="AL100" s="40">
        <f t="shared" si="57"/>
        <v>110.00000000000001</v>
      </c>
    </row>
    <row r="101" spans="1:38" s="1" customFormat="1" ht="21" customHeight="1">
      <c r="A101" s="4" t="s">
        <v>42</v>
      </c>
      <c r="B101" s="5" t="s">
        <v>43</v>
      </c>
      <c r="C101" s="23">
        <v>16995.658973</v>
      </c>
      <c r="D101" s="23">
        <v>16273.79978</v>
      </c>
      <c r="E101" s="23">
        <v>7458.46268</v>
      </c>
      <c r="F101" s="23">
        <v>22241.85589</v>
      </c>
      <c r="G101" s="23">
        <f t="shared" si="39"/>
        <v>14783.393209999998</v>
      </c>
      <c r="H101" s="23">
        <f t="shared" si="40"/>
        <v>298.2096558536376</v>
      </c>
      <c r="I101" s="23">
        <v>5100</v>
      </c>
      <c r="J101" s="23">
        <v>7000</v>
      </c>
      <c r="K101" s="23">
        <v>9000</v>
      </c>
      <c r="L101" s="56">
        <f t="shared" si="24"/>
        <v>3900</v>
      </c>
      <c r="M101" s="34">
        <f t="shared" si="25"/>
        <v>176.47058823529412</v>
      </c>
      <c r="N101" s="56">
        <f t="shared" si="43"/>
        <v>2000</v>
      </c>
      <c r="O101" s="34">
        <f t="shared" si="44"/>
        <v>128.57142857142858</v>
      </c>
      <c r="P101" s="56">
        <f t="shared" si="41"/>
        <v>-13241.855889999999</v>
      </c>
      <c r="Q101" s="34">
        <f t="shared" si="42"/>
        <v>40.46424922682115</v>
      </c>
      <c r="R101" s="23">
        <v>16170</v>
      </c>
      <c r="S101" s="23">
        <v>10000</v>
      </c>
      <c r="T101" s="23">
        <v>8000</v>
      </c>
      <c r="U101" s="39">
        <f t="shared" si="45"/>
        <v>1000</v>
      </c>
      <c r="V101" s="39">
        <f t="shared" si="46"/>
        <v>114.28571428571428</v>
      </c>
      <c r="W101" s="39">
        <f t="shared" si="47"/>
        <v>-1000</v>
      </c>
      <c r="X101" s="39">
        <f t="shared" si="48"/>
        <v>88.88888888888889</v>
      </c>
      <c r="Y101" s="39">
        <f t="shared" si="49"/>
        <v>-14241.855889999999</v>
      </c>
      <c r="Z101" s="39">
        <f t="shared" si="50"/>
        <v>35.968221534952136</v>
      </c>
      <c r="AA101" s="39">
        <f t="shared" si="51"/>
        <v>80</v>
      </c>
      <c r="AB101" s="39">
        <f t="shared" si="52"/>
        <v>-8170</v>
      </c>
      <c r="AC101" s="23">
        <v>10000</v>
      </c>
      <c r="AD101" s="23">
        <v>16170</v>
      </c>
      <c r="AE101" s="23">
        <v>8000</v>
      </c>
      <c r="AF101" s="23">
        <v>16170</v>
      </c>
      <c r="AG101" s="23">
        <v>8000</v>
      </c>
      <c r="AH101" s="39">
        <f t="shared" si="53"/>
        <v>80</v>
      </c>
      <c r="AI101" s="23">
        <f t="shared" si="54"/>
        <v>0</v>
      </c>
      <c r="AJ101" s="39">
        <f t="shared" si="55"/>
        <v>100</v>
      </c>
      <c r="AK101" s="23">
        <f t="shared" si="56"/>
        <v>0</v>
      </c>
      <c r="AL101" s="39">
        <f t="shared" si="57"/>
        <v>100</v>
      </c>
    </row>
    <row r="102" spans="1:38" s="1" customFormat="1" ht="21" customHeight="1">
      <c r="A102" s="4" t="s">
        <v>44</v>
      </c>
      <c r="B102" s="5" t="s">
        <v>45</v>
      </c>
      <c r="C102" s="23">
        <f>C103+C104+C109</f>
        <v>5378.85846</v>
      </c>
      <c r="D102" s="23">
        <f>D103+D104+D109</f>
        <v>8226.64003</v>
      </c>
      <c r="E102" s="23">
        <f>E103+E104+E109</f>
        <v>4979.50973</v>
      </c>
      <c r="F102" s="23">
        <f>F103+F104+F109</f>
        <v>1454.97362</v>
      </c>
      <c r="G102" s="23">
        <f t="shared" si="39"/>
        <v>-3524.53611</v>
      </c>
      <c r="H102" s="23">
        <f t="shared" si="40"/>
        <v>29.219214318113202</v>
      </c>
      <c r="I102" s="23">
        <f>I103+I104+I109</f>
        <v>0</v>
      </c>
      <c r="J102" s="23">
        <f>J103+J104+J109</f>
        <v>3914.78352</v>
      </c>
      <c r="K102" s="23">
        <f>K103+K104+K109</f>
        <v>5808.01417</v>
      </c>
      <c r="L102" s="56">
        <f t="shared" si="24"/>
        <v>5808.01417</v>
      </c>
      <c r="M102" s="34"/>
      <c r="N102" s="56">
        <f t="shared" si="43"/>
        <v>1893.2306500000004</v>
      </c>
      <c r="O102" s="34">
        <f t="shared" si="44"/>
        <v>148.3610559901407</v>
      </c>
      <c r="P102" s="56">
        <f t="shared" si="41"/>
        <v>4353.040550000001</v>
      </c>
      <c r="Q102" s="34">
        <f t="shared" si="42"/>
        <v>399.18346904461407</v>
      </c>
      <c r="R102" s="23">
        <f>R103+R104+R109</f>
        <v>1500</v>
      </c>
      <c r="S102" s="23">
        <f>S103+S104+S109</f>
        <v>0</v>
      </c>
      <c r="T102" s="23">
        <f>T103+T104+T109</f>
        <v>1500</v>
      </c>
      <c r="U102" s="39">
        <f t="shared" si="45"/>
        <v>-2414.78352</v>
      </c>
      <c r="V102" s="39">
        <f t="shared" si="46"/>
        <v>38.316294945473764</v>
      </c>
      <c r="W102" s="39">
        <f t="shared" si="47"/>
        <v>-4308.01417</v>
      </c>
      <c r="X102" s="39">
        <f t="shared" si="48"/>
        <v>25.826383271375526</v>
      </c>
      <c r="Y102" s="39">
        <f t="shared" si="49"/>
        <v>45.02638000000002</v>
      </c>
      <c r="Z102" s="39">
        <f t="shared" si="50"/>
        <v>103.09465267143469</v>
      </c>
      <c r="AA102" s="39" t="e">
        <f t="shared" si="51"/>
        <v>#DIV/0!</v>
      </c>
      <c r="AB102" s="39">
        <f t="shared" si="52"/>
        <v>0</v>
      </c>
      <c r="AC102" s="23">
        <f>AC103+AC104+AC109</f>
        <v>0</v>
      </c>
      <c r="AD102" s="23">
        <f>AD103+AD104+AD109</f>
        <v>1500</v>
      </c>
      <c r="AE102" s="23">
        <f>AE103+AE104+AE109</f>
        <v>1500</v>
      </c>
      <c r="AF102" s="23">
        <f>AF103+AF104+AF109</f>
        <v>1500</v>
      </c>
      <c r="AG102" s="23">
        <f>AG103+AG104+AG109</f>
        <v>1500</v>
      </c>
      <c r="AH102" s="39" t="e">
        <f t="shared" si="53"/>
        <v>#DIV/0!</v>
      </c>
      <c r="AI102" s="23">
        <f t="shared" si="54"/>
        <v>0</v>
      </c>
      <c r="AJ102" s="39">
        <f t="shared" si="55"/>
        <v>100</v>
      </c>
      <c r="AK102" s="23">
        <f t="shared" si="56"/>
        <v>0</v>
      </c>
      <c r="AL102" s="39">
        <f t="shared" si="57"/>
        <v>100</v>
      </c>
    </row>
    <row r="103" spans="1:38" ht="21.75" customHeight="1" hidden="1">
      <c r="A103" s="6" t="s">
        <v>93</v>
      </c>
      <c r="B103" s="7" t="s">
        <v>94</v>
      </c>
      <c r="C103" s="28">
        <v>0</v>
      </c>
      <c r="D103" s="28">
        <v>0</v>
      </c>
      <c r="E103" s="28">
        <v>0</v>
      </c>
      <c r="F103" s="28">
        <v>0</v>
      </c>
      <c r="G103" s="28">
        <f t="shared" si="39"/>
        <v>0</v>
      </c>
      <c r="H103" s="28" t="e">
        <f t="shared" si="40"/>
        <v>#DIV/0!</v>
      </c>
      <c r="I103" s="28">
        <v>0</v>
      </c>
      <c r="J103" s="28">
        <v>0</v>
      </c>
      <c r="K103" s="28">
        <v>0</v>
      </c>
      <c r="L103" s="51">
        <f t="shared" si="24"/>
        <v>0</v>
      </c>
      <c r="M103" s="35"/>
      <c r="N103" s="51">
        <f t="shared" si="43"/>
        <v>0</v>
      </c>
      <c r="O103" s="35"/>
      <c r="P103" s="51">
        <f t="shared" si="41"/>
        <v>0</v>
      </c>
      <c r="Q103" s="35" t="e">
        <f t="shared" si="42"/>
        <v>#DIV/0!</v>
      </c>
      <c r="R103" s="28"/>
      <c r="S103" s="28"/>
      <c r="T103" s="28"/>
      <c r="U103" s="40">
        <f t="shared" si="45"/>
        <v>0</v>
      </c>
      <c r="V103" s="40" t="e">
        <f t="shared" si="46"/>
        <v>#DIV/0!</v>
      </c>
      <c r="W103" s="40">
        <f t="shared" si="47"/>
        <v>0</v>
      </c>
      <c r="X103" s="40" t="e">
        <f t="shared" si="48"/>
        <v>#DIV/0!</v>
      </c>
      <c r="Y103" s="40">
        <f t="shared" si="49"/>
        <v>0</v>
      </c>
      <c r="Z103" s="40" t="e">
        <f t="shared" si="50"/>
        <v>#DIV/0!</v>
      </c>
      <c r="AA103" s="40" t="e">
        <f t="shared" si="51"/>
        <v>#DIV/0!</v>
      </c>
      <c r="AB103" s="40">
        <f t="shared" si="52"/>
        <v>0</v>
      </c>
      <c r="AC103" s="28"/>
      <c r="AD103" s="28"/>
      <c r="AE103" s="28"/>
      <c r="AF103" s="28"/>
      <c r="AG103" s="28"/>
      <c r="AH103" s="40" t="e">
        <f t="shared" si="53"/>
        <v>#DIV/0!</v>
      </c>
      <c r="AI103" s="28">
        <f t="shared" si="54"/>
        <v>0</v>
      </c>
      <c r="AJ103" s="40" t="e">
        <f t="shared" si="55"/>
        <v>#DIV/0!</v>
      </c>
      <c r="AK103" s="28">
        <f t="shared" si="56"/>
        <v>0</v>
      </c>
      <c r="AL103" s="40" t="e">
        <f t="shared" si="57"/>
        <v>#DIV/0!</v>
      </c>
    </row>
    <row r="104" spans="1:38" ht="21.75" customHeight="1" hidden="1">
      <c r="A104" s="6" t="s">
        <v>95</v>
      </c>
      <c r="B104" s="7" t="s">
        <v>96</v>
      </c>
      <c r="C104" s="28">
        <f>SUM(C105:C108)</f>
        <v>5378.85846</v>
      </c>
      <c r="D104" s="28">
        <f>SUM(D105:D108)</f>
        <v>8226.64003</v>
      </c>
      <c r="E104" s="28">
        <f>SUM(E105:E108)</f>
        <v>4979.50973</v>
      </c>
      <c r="F104" s="28">
        <f>SUM(F105:F108)</f>
        <v>1454.97362</v>
      </c>
      <c r="G104" s="28">
        <f t="shared" si="39"/>
        <v>-3524.53611</v>
      </c>
      <c r="H104" s="28">
        <f t="shared" si="40"/>
        <v>29.219214318113202</v>
      </c>
      <c r="I104" s="28">
        <f>SUM(I105:I108)</f>
        <v>0</v>
      </c>
      <c r="J104" s="28">
        <f>SUM(J105:J108)</f>
        <v>3914.78352</v>
      </c>
      <c r="K104" s="28">
        <f>SUM(K105:K108)</f>
        <v>5808.01417</v>
      </c>
      <c r="L104" s="51">
        <f t="shared" si="24"/>
        <v>5808.01417</v>
      </c>
      <c r="M104" s="35"/>
      <c r="N104" s="51">
        <f t="shared" si="43"/>
        <v>1893.2306500000004</v>
      </c>
      <c r="O104" s="35">
        <f aca="true" t="shared" si="58" ref="O104:O110">K104/J104*100</f>
        <v>148.3610559901407</v>
      </c>
      <c r="P104" s="51">
        <f t="shared" si="41"/>
        <v>4353.040550000001</v>
      </c>
      <c r="Q104" s="35">
        <f t="shared" si="42"/>
        <v>399.18346904461407</v>
      </c>
      <c r="R104" s="28">
        <f>SUM(R105:R108)</f>
        <v>1500</v>
      </c>
      <c r="S104" s="28">
        <f>SUM(S105:S108)</f>
        <v>0</v>
      </c>
      <c r="T104" s="28">
        <f>SUM(T105:T108)</f>
        <v>1500</v>
      </c>
      <c r="U104" s="40">
        <f t="shared" si="45"/>
        <v>-2414.78352</v>
      </c>
      <c r="V104" s="40">
        <f t="shared" si="46"/>
        <v>38.316294945473764</v>
      </c>
      <c r="W104" s="40">
        <f t="shared" si="47"/>
        <v>-4308.01417</v>
      </c>
      <c r="X104" s="40">
        <f t="shared" si="48"/>
        <v>25.826383271375526</v>
      </c>
      <c r="Y104" s="40">
        <f t="shared" si="49"/>
        <v>45.02638000000002</v>
      </c>
      <c r="Z104" s="40">
        <f t="shared" si="50"/>
        <v>103.09465267143469</v>
      </c>
      <c r="AA104" s="40" t="e">
        <f t="shared" si="51"/>
        <v>#DIV/0!</v>
      </c>
      <c r="AB104" s="40">
        <f t="shared" si="52"/>
        <v>0</v>
      </c>
      <c r="AC104" s="28">
        <f>SUM(AC105:AC108)</f>
        <v>0</v>
      </c>
      <c r="AD104" s="28">
        <f>SUM(AD105:AD108)</f>
        <v>1500</v>
      </c>
      <c r="AE104" s="28">
        <f>SUM(AE105:AE108)</f>
        <v>1500</v>
      </c>
      <c r="AF104" s="28">
        <f>SUM(AF105:AF108)</f>
        <v>1500</v>
      </c>
      <c r="AG104" s="28">
        <f>SUM(AG105:AG108)</f>
        <v>1500</v>
      </c>
      <c r="AH104" s="40" t="e">
        <f t="shared" si="53"/>
        <v>#DIV/0!</v>
      </c>
      <c r="AI104" s="28">
        <f t="shared" si="54"/>
        <v>0</v>
      </c>
      <c r="AJ104" s="40">
        <f t="shared" si="55"/>
        <v>100</v>
      </c>
      <c r="AK104" s="28">
        <f t="shared" si="56"/>
        <v>0</v>
      </c>
      <c r="AL104" s="40">
        <f t="shared" si="57"/>
        <v>100</v>
      </c>
    </row>
    <row r="105" spans="1:38" s="14" customFormat="1" ht="21" customHeight="1" hidden="1">
      <c r="A105" s="3" t="s">
        <v>95</v>
      </c>
      <c r="B105" s="13" t="s">
        <v>125</v>
      </c>
      <c r="C105" s="15">
        <v>47.6746</v>
      </c>
      <c r="D105" s="15">
        <v>530.91132</v>
      </c>
      <c r="E105" s="15">
        <v>333.72828</v>
      </c>
      <c r="F105" s="15">
        <v>0</v>
      </c>
      <c r="G105" s="15">
        <f t="shared" si="39"/>
        <v>-333.72828</v>
      </c>
      <c r="H105" s="15">
        <f t="shared" si="40"/>
        <v>0</v>
      </c>
      <c r="I105" s="15">
        <v>0</v>
      </c>
      <c r="J105" s="15">
        <v>0</v>
      </c>
      <c r="K105" s="15"/>
      <c r="L105" s="50">
        <f t="shared" si="24"/>
        <v>0</v>
      </c>
      <c r="M105" s="36"/>
      <c r="N105" s="50">
        <f t="shared" si="43"/>
        <v>0</v>
      </c>
      <c r="O105" s="36" t="e">
        <f t="shared" si="58"/>
        <v>#DIV/0!</v>
      </c>
      <c r="P105" s="50">
        <f t="shared" si="41"/>
        <v>0</v>
      </c>
      <c r="Q105" s="36" t="e">
        <f t="shared" si="42"/>
        <v>#DIV/0!</v>
      </c>
      <c r="R105" s="15"/>
      <c r="S105" s="15"/>
      <c r="T105" s="15"/>
      <c r="U105" s="41">
        <f t="shared" si="45"/>
        <v>0</v>
      </c>
      <c r="V105" s="41" t="e">
        <f t="shared" si="46"/>
        <v>#DIV/0!</v>
      </c>
      <c r="W105" s="41">
        <f t="shared" si="47"/>
        <v>0</v>
      </c>
      <c r="X105" s="41" t="e">
        <f t="shared" si="48"/>
        <v>#DIV/0!</v>
      </c>
      <c r="Y105" s="41">
        <f t="shared" si="49"/>
        <v>0</v>
      </c>
      <c r="Z105" s="41" t="e">
        <f t="shared" si="50"/>
        <v>#DIV/0!</v>
      </c>
      <c r="AA105" s="41" t="e">
        <f t="shared" si="51"/>
        <v>#DIV/0!</v>
      </c>
      <c r="AB105" s="41">
        <f t="shared" si="52"/>
        <v>0</v>
      </c>
      <c r="AC105" s="15"/>
      <c r="AD105" s="15"/>
      <c r="AE105" s="15"/>
      <c r="AF105" s="15"/>
      <c r="AG105" s="15"/>
      <c r="AH105" s="41" t="e">
        <f t="shared" si="53"/>
        <v>#DIV/0!</v>
      </c>
      <c r="AI105" s="15">
        <f t="shared" si="54"/>
        <v>0</v>
      </c>
      <c r="AJ105" s="41" t="e">
        <f t="shared" si="55"/>
        <v>#DIV/0!</v>
      </c>
      <c r="AK105" s="15">
        <f t="shared" si="56"/>
        <v>0</v>
      </c>
      <c r="AL105" s="41" t="e">
        <f t="shared" si="57"/>
        <v>#DIV/0!</v>
      </c>
    </row>
    <row r="106" spans="1:38" s="14" customFormat="1" ht="21" customHeight="1" hidden="1">
      <c r="A106" s="3" t="s">
        <v>126</v>
      </c>
      <c r="B106" s="13" t="s">
        <v>125</v>
      </c>
      <c r="C106" s="15">
        <v>2846.71588</v>
      </c>
      <c r="D106" s="15">
        <v>3309.23678</v>
      </c>
      <c r="E106" s="15">
        <v>3008.58854</v>
      </c>
      <c r="F106" s="15">
        <v>49.8838</v>
      </c>
      <c r="G106" s="15">
        <f t="shared" si="39"/>
        <v>-2958.70474</v>
      </c>
      <c r="H106" s="15">
        <f t="shared" si="40"/>
        <v>1.658046600150913</v>
      </c>
      <c r="I106" s="15"/>
      <c r="J106" s="15">
        <v>494.25815</v>
      </c>
      <c r="K106" s="15">
        <v>502.12113</v>
      </c>
      <c r="L106" s="50">
        <f t="shared" si="24"/>
        <v>502.12113</v>
      </c>
      <c r="M106" s="36"/>
      <c r="N106" s="50">
        <f t="shared" si="43"/>
        <v>7.862979999999993</v>
      </c>
      <c r="O106" s="36">
        <f t="shared" si="58"/>
        <v>101.59086501659102</v>
      </c>
      <c r="P106" s="50">
        <f t="shared" si="41"/>
        <v>452.23733</v>
      </c>
      <c r="Q106" s="36">
        <f t="shared" si="42"/>
        <v>1006.5815555350636</v>
      </c>
      <c r="R106" s="15"/>
      <c r="S106" s="15"/>
      <c r="T106" s="15"/>
      <c r="U106" s="41">
        <f t="shared" si="45"/>
        <v>-494.25815</v>
      </c>
      <c r="V106" s="41">
        <f t="shared" si="46"/>
        <v>0</v>
      </c>
      <c r="W106" s="41">
        <f t="shared" si="47"/>
        <v>-502.12113</v>
      </c>
      <c r="X106" s="41">
        <f t="shared" si="48"/>
        <v>0</v>
      </c>
      <c r="Y106" s="41">
        <f t="shared" si="49"/>
        <v>-49.8838</v>
      </c>
      <c r="Z106" s="41">
        <f t="shared" si="50"/>
        <v>0</v>
      </c>
      <c r="AA106" s="41" t="e">
        <f t="shared" si="51"/>
        <v>#DIV/0!</v>
      </c>
      <c r="AB106" s="41">
        <f t="shared" si="52"/>
        <v>0</v>
      </c>
      <c r="AC106" s="15"/>
      <c r="AD106" s="15"/>
      <c r="AE106" s="15"/>
      <c r="AF106" s="15"/>
      <c r="AG106" s="15"/>
      <c r="AH106" s="41" t="e">
        <f t="shared" si="53"/>
        <v>#DIV/0!</v>
      </c>
      <c r="AI106" s="15">
        <f t="shared" si="54"/>
        <v>0</v>
      </c>
      <c r="AJ106" s="41" t="e">
        <f t="shared" si="55"/>
        <v>#DIV/0!</v>
      </c>
      <c r="AK106" s="15">
        <f t="shared" si="56"/>
        <v>0</v>
      </c>
      <c r="AL106" s="41" t="e">
        <f t="shared" si="57"/>
        <v>#DIV/0!</v>
      </c>
    </row>
    <row r="107" spans="1:38" s="14" customFormat="1" ht="21" customHeight="1" hidden="1">
      <c r="A107" s="3" t="s">
        <v>127</v>
      </c>
      <c r="B107" s="13" t="s">
        <v>125</v>
      </c>
      <c r="C107" s="15">
        <v>2340.9405</v>
      </c>
      <c r="D107" s="15">
        <v>1697.2605</v>
      </c>
      <c r="E107" s="15">
        <v>16.2</v>
      </c>
      <c r="F107" s="15"/>
      <c r="G107" s="15">
        <f t="shared" si="39"/>
        <v>-16.2</v>
      </c>
      <c r="H107" s="15">
        <f t="shared" si="40"/>
        <v>0</v>
      </c>
      <c r="I107" s="15"/>
      <c r="J107" s="15"/>
      <c r="K107" s="15"/>
      <c r="L107" s="50">
        <f t="shared" si="24"/>
        <v>0</v>
      </c>
      <c r="M107" s="36"/>
      <c r="N107" s="50">
        <f t="shared" si="43"/>
        <v>0</v>
      </c>
      <c r="O107" s="36" t="e">
        <f t="shared" si="58"/>
        <v>#DIV/0!</v>
      </c>
      <c r="P107" s="50">
        <f t="shared" si="41"/>
        <v>0</v>
      </c>
      <c r="Q107" s="36" t="e">
        <f t="shared" si="42"/>
        <v>#DIV/0!</v>
      </c>
      <c r="R107" s="15"/>
      <c r="S107" s="15"/>
      <c r="T107" s="15"/>
      <c r="U107" s="41">
        <f t="shared" si="45"/>
        <v>0</v>
      </c>
      <c r="V107" s="41" t="e">
        <f t="shared" si="46"/>
        <v>#DIV/0!</v>
      </c>
      <c r="W107" s="41">
        <f t="shared" si="47"/>
        <v>0</v>
      </c>
      <c r="X107" s="41" t="e">
        <f t="shared" si="48"/>
        <v>#DIV/0!</v>
      </c>
      <c r="Y107" s="41">
        <f t="shared" si="49"/>
        <v>0</v>
      </c>
      <c r="Z107" s="41" t="e">
        <f t="shared" si="50"/>
        <v>#DIV/0!</v>
      </c>
      <c r="AA107" s="41" t="e">
        <f t="shared" si="51"/>
        <v>#DIV/0!</v>
      </c>
      <c r="AB107" s="41">
        <f t="shared" si="52"/>
        <v>0</v>
      </c>
      <c r="AC107" s="15"/>
      <c r="AD107" s="15"/>
      <c r="AE107" s="15"/>
      <c r="AF107" s="15"/>
      <c r="AG107" s="15"/>
      <c r="AH107" s="41" t="e">
        <f t="shared" si="53"/>
        <v>#DIV/0!</v>
      </c>
      <c r="AI107" s="15">
        <f t="shared" si="54"/>
        <v>0</v>
      </c>
      <c r="AJ107" s="41" t="e">
        <f t="shared" si="55"/>
        <v>#DIV/0!</v>
      </c>
      <c r="AK107" s="15">
        <f t="shared" si="56"/>
        <v>0</v>
      </c>
      <c r="AL107" s="41" t="e">
        <f t="shared" si="57"/>
        <v>#DIV/0!</v>
      </c>
    </row>
    <row r="108" spans="1:38" s="14" customFormat="1" ht="29.25" customHeight="1" hidden="1">
      <c r="A108" s="3" t="s">
        <v>128</v>
      </c>
      <c r="B108" s="13" t="s">
        <v>123</v>
      </c>
      <c r="C108" s="15">
        <v>143.52748</v>
      </c>
      <c r="D108" s="15">
        <v>2689.23143</v>
      </c>
      <c r="E108" s="15">
        <v>1620.99291</v>
      </c>
      <c r="F108" s="15">
        <v>1405.08982</v>
      </c>
      <c r="G108" s="15">
        <f t="shared" si="39"/>
        <v>-215.90309000000002</v>
      </c>
      <c r="H108" s="15">
        <f t="shared" si="40"/>
        <v>86.68081219429887</v>
      </c>
      <c r="I108" s="15"/>
      <c r="J108" s="15">
        <v>3420.52537</v>
      </c>
      <c r="K108" s="15">
        <v>5305.89304</v>
      </c>
      <c r="L108" s="50">
        <f t="shared" si="24"/>
        <v>5305.89304</v>
      </c>
      <c r="M108" s="36"/>
      <c r="N108" s="50">
        <f t="shared" si="43"/>
        <v>1885.36767</v>
      </c>
      <c r="O108" s="36">
        <f t="shared" si="58"/>
        <v>155.1192423987196</v>
      </c>
      <c r="P108" s="50">
        <f t="shared" si="41"/>
        <v>3900.80322</v>
      </c>
      <c r="Q108" s="36">
        <f t="shared" si="42"/>
        <v>377.61949196955965</v>
      </c>
      <c r="R108" s="15">
        <v>1500</v>
      </c>
      <c r="S108" s="15"/>
      <c r="T108" s="15">
        <v>1500</v>
      </c>
      <c r="U108" s="41">
        <f t="shared" si="45"/>
        <v>-1920.5253699999998</v>
      </c>
      <c r="V108" s="41">
        <f t="shared" si="46"/>
        <v>43.852912571731636</v>
      </c>
      <c r="W108" s="41">
        <f t="shared" si="47"/>
        <v>-3805.89304</v>
      </c>
      <c r="X108" s="41">
        <f t="shared" si="48"/>
        <v>28.27045303574382</v>
      </c>
      <c r="Y108" s="41">
        <f t="shared" si="49"/>
        <v>94.91018000000008</v>
      </c>
      <c r="Z108" s="41">
        <f t="shared" si="50"/>
        <v>106.75474113106877</v>
      </c>
      <c r="AA108" s="41" t="e">
        <f t="shared" si="51"/>
        <v>#DIV/0!</v>
      </c>
      <c r="AB108" s="41">
        <f t="shared" si="52"/>
        <v>0</v>
      </c>
      <c r="AC108" s="15"/>
      <c r="AD108" s="15">
        <v>1500</v>
      </c>
      <c r="AE108" s="15">
        <v>1500</v>
      </c>
      <c r="AF108" s="15">
        <v>1500</v>
      </c>
      <c r="AG108" s="15">
        <v>1500</v>
      </c>
      <c r="AH108" s="41" t="e">
        <f t="shared" si="53"/>
        <v>#DIV/0!</v>
      </c>
      <c r="AI108" s="15">
        <f t="shared" si="54"/>
        <v>0</v>
      </c>
      <c r="AJ108" s="41">
        <f t="shared" si="55"/>
        <v>100</v>
      </c>
      <c r="AK108" s="15">
        <f t="shared" si="56"/>
        <v>0</v>
      </c>
      <c r="AL108" s="41">
        <f t="shared" si="57"/>
        <v>100</v>
      </c>
    </row>
    <row r="109" spans="1:38" ht="21.75" customHeight="1" hidden="1">
      <c r="A109" s="6" t="s">
        <v>263</v>
      </c>
      <c r="B109" s="7" t="s">
        <v>262</v>
      </c>
      <c r="C109" s="28">
        <f>C110</f>
        <v>0</v>
      </c>
      <c r="D109" s="28">
        <f>D110</f>
        <v>0</v>
      </c>
      <c r="E109" s="28">
        <f>E110</f>
        <v>0</v>
      </c>
      <c r="F109" s="28">
        <f>F110</f>
        <v>0</v>
      </c>
      <c r="G109" s="28">
        <f t="shared" si="39"/>
        <v>0</v>
      </c>
      <c r="H109" s="28" t="e">
        <f t="shared" si="40"/>
        <v>#DIV/0!</v>
      </c>
      <c r="I109" s="28">
        <f>I110</f>
        <v>0</v>
      </c>
      <c r="J109" s="28">
        <f>J110</f>
        <v>0</v>
      </c>
      <c r="K109" s="28">
        <f>K110</f>
        <v>0</v>
      </c>
      <c r="L109" s="51">
        <f t="shared" si="24"/>
        <v>0</v>
      </c>
      <c r="M109" s="35" t="e">
        <f t="shared" si="25"/>
        <v>#DIV/0!</v>
      </c>
      <c r="N109" s="51">
        <f t="shared" si="43"/>
        <v>0</v>
      </c>
      <c r="O109" s="35" t="e">
        <f t="shared" si="58"/>
        <v>#DIV/0!</v>
      </c>
      <c r="P109" s="51">
        <f t="shared" si="41"/>
        <v>0</v>
      </c>
      <c r="Q109" s="35" t="e">
        <f t="shared" si="42"/>
        <v>#DIV/0!</v>
      </c>
      <c r="R109" s="28">
        <f>R110</f>
        <v>0</v>
      </c>
      <c r="S109" s="28">
        <f>S110</f>
        <v>0</v>
      </c>
      <c r="T109" s="28">
        <f>T110</f>
        <v>0</v>
      </c>
      <c r="U109" s="40">
        <f t="shared" si="45"/>
        <v>0</v>
      </c>
      <c r="V109" s="40" t="e">
        <f t="shared" si="46"/>
        <v>#DIV/0!</v>
      </c>
      <c r="W109" s="40">
        <f t="shared" si="47"/>
        <v>0</v>
      </c>
      <c r="X109" s="40" t="e">
        <f t="shared" si="48"/>
        <v>#DIV/0!</v>
      </c>
      <c r="Y109" s="40">
        <f t="shared" si="49"/>
        <v>0</v>
      </c>
      <c r="Z109" s="40" t="e">
        <f t="shared" si="50"/>
        <v>#DIV/0!</v>
      </c>
      <c r="AA109" s="40" t="e">
        <f t="shared" si="51"/>
        <v>#DIV/0!</v>
      </c>
      <c r="AB109" s="40">
        <f t="shared" si="52"/>
        <v>0</v>
      </c>
      <c r="AC109" s="28"/>
      <c r="AD109" s="28"/>
      <c r="AE109" s="28"/>
      <c r="AF109" s="28"/>
      <c r="AG109" s="28"/>
      <c r="AH109" s="40" t="e">
        <f t="shared" si="53"/>
        <v>#DIV/0!</v>
      </c>
      <c r="AI109" s="28">
        <f t="shared" si="54"/>
        <v>0</v>
      </c>
      <c r="AJ109" s="40" t="e">
        <f t="shared" si="55"/>
        <v>#DIV/0!</v>
      </c>
      <c r="AK109" s="28">
        <f t="shared" si="56"/>
        <v>0</v>
      </c>
      <c r="AL109" s="40" t="e">
        <f t="shared" si="57"/>
        <v>#DIV/0!</v>
      </c>
    </row>
    <row r="110" spans="1:38" s="14" customFormat="1" ht="21.75" customHeight="1" hidden="1">
      <c r="A110" s="3"/>
      <c r="B110" s="13" t="s">
        <v>264</v>
      </c>
      <c r="C110" s="15"/>
      <c r="D110" s="15"/>
      <c r="E110" s="15"/>
      <c r="F110" s="15">
        <v>0</v>
      </c>
      <c r="G110" s="15">
        <f t="shared" si="39"/>
        <v>0</v>
      </c>
      <c r="H110" s="15" t="e">
        <f t="shared" si="40"/>
        <v>#DIV/0!</v>
      </c>
      <c r="I110" s="15">
        <v>0</v>
      </c>
      <c r="J110" s="15">
        <v>0</v>
      </c>
      <c r="K110" s="15"/>
      <c r="L110" s="50">
        <f t="shared" si="24"/>
        <v>0</v>
      </c>
      <c r="M110" s="36" t="e">
        <f t="shared" si="25"/>
        <v>#DIV/0!</v>
      </c>
      <c r="N110" s="50">
        <f t="shared" si="43"/>
        <v>0</v>
      </c>
      <c r="O110" s="36" t="e">
        <f t="shared" si="58"/>
        <v>#DIV/0!</v>
      </c>
      <c r="P110" s="50">
        <f t="shared" si="41"/>
        <v>0</v>
      </c>
      <c r="Q110" s="36" t="e">
        <f t="shared" si="42"/>
        <v>#DIV/0!</v>
      </c>
      <c r="R110" s="15"/>
      <c r="S110" s="15"/>
      <c r="T110" s="15"/>
      <c r="U110" s="41">
        <f t="shared" si="45"/>
        <v>0</v>
      </c>
      <c r="V110" s="41" t="e">
        <f t="shared" si="46"/>
        <v>#DIV/0!</v>
      </c>
      <c r="W110" s="41">
        <f t="shared" si="47"/>
        <v>0</v>
      </c>
      <c r="X110" s="41" t="e">
        <f t="shared" si="48"/>
        <v>#DIV/0!</v>
      </c>
      <c r="Y110" s="41">
        <f t="shared" si="49"/>
        <v>0</v>
      </c>
      <c r="Z110" s="41" t="e">
        <f t="shared" si="50"/>
        <v>#DIV/0!</v>
      </c>
      <c r="AA110" s="41" t="e">
        <f t="shared" si="51"/>
        <v>#DIV/0!</v>
      </c>
      <c r="AB110" s="41">
        <f t="shared" si="52"/>
        <v>0</v>
      </c>
      <c r="AC110" s="15"/>
      <c r="AD110" s="15"/>
      <c r="AE110" s="15"/>
      <c r="AF110" s="15"/>
      <c r="AG110" s="15"/>
      <c r="AH110" s="41" t="e">
        <f t="shared" si="53"/>
        <v>#DIV/0!</v>
      </c>
      <c r="AI110" s="15">
        <f t="shared" si="54"/>
        <v>0</v>
      </c>
      <c r="AJ110" s="41" t="e">
        <f t="shared" si="55"/>
        <v>#DIV/0!</v>
      </c>
      <c r="AK110" s="15">
        <f t="shared" si="56"/>
        <v>0</v>
      </c>
      <c r="AL110" s="41" t="e">
        <f t="shared" si="57"/>
        <v>#DIV/0!</v>
      </c>
    </row>
    <row r="111" spans="1:38" s="1" customFormat="1" ht="22.5" customHeight="1">
      <c r="A111" s="4" t="s">
        <v>46</v>
      </c>
      <c r="B111" s="12" t="s">
        <v>47</v>
      </c>
      <c r="C111" s="23">
        <f>C113+C117+C187+C213+C221+C222+C223+C224</f>
        <v>2956959.2122599995</v>
      </c>
      <c r="D111" s="23">
        <f>D113+D117+D187+D213+D221+D222+D223+D224</f>
        <v>3079701.57592</v>
      </c>
      <c r="E111" s="23">
        <f>E113+E117+E187+E213+E221+E222+E223+E224</f>
        <v>3333999.6952899997</v>
      </c>
      <c r="F111" s="23">
        <f>F113+F117+F187+F213+F220+F221+F222+F223+F224</f>
        <v>2922532.45463</v>
      </c>
      <c r="G111" s="23">
        <f t="shared" si="39"/>
        <v>-411467.24065999966</v>
      </c>
      <c r="H111" s="23">
        <f t="shared" si="40"/>
        <v>87.6584499620295</v>
      </c>
      <c r="I111" s="23">
        <f>I113+I117+I187+I213+I220+I221+I222+I223+I224</f>
        <v>4924920.5600000005</v>
      </c>
      <c r="J111" s="23">
        <f>J113+J117+J187+J213+J220+J221+J222+J223+J224</f>
        <v>5511053.56541</v>
      </c>
      <c r="K111" s="23">
        <f>K113+K117+K187+K213+K220+K221+K222+K223+K224</f>
        <v>5531734.20953</v>
      </c>
      <c r="L111" s="56">
        <f t="shared" si="24"/>
        <v>606813.6495299991</v>
      </c>
      <c r="M111" s="34">
        <f t="shared" si="25"/>
        <v>112.32128807230953</v>
      </c>
      <c r="N111" s="56">
        <f t="shared" si="43"/>
        <v>20680.64411999937</v>
      </c>
      <c r="O111" s="34">
        <f t="shared" si="44"/>
        <v>100.37525754149443</v>
      </c>
      <c r="P111" s="56">
        <f t="shared" si="41"/>
        <v>2609201.7548999996</v>
      </c>
      <c r="Q111" s="34">
        <f t="shared" si="42"/>
        <v>189.27879486047766</v>
      </c>
      <c r="R111" s="23">
        <f>R113+R117+R187+R213+R220+R221+R222+R223+R224</f>
        <v>5202557.25</v>
      </c>
      <c r="S111" s="23">
        <f>S113+S117+S187+S213+S220+S221+S222+S223+S224</f>
        <v>4537467.05968</v>
      </c>
      <c r="T111" s="23">
        <f>T113+T117+T187+T213+T220+T221+T222+T223+T224</f>
        <v>5202557.25</v>
      </c>
      <c r="U111" s="39">
        <f t="shared" si="45"/>
        <v>-308496.3154100003</v>
      </c>
      <c r="V111" s="39">
        <f t="shared" si="46"/>
        <v>94.40222614880265</v>
      </c>
      <c r="W111" s="39">
        <f t="shared" si="47"/>
        <v>-329176.95952999964</v>
      </c>
      <c r="X111" s="39">
        <f t="shared" si="48"/>
        <v>94.04929906135226</v>
      </c>
      <c r="Y111" s="39">
        <f t="shared" si="49"/>
        <v>2280024.79537</v>
      </c>
      <c r="Z111" s="39">
        <f t="shared" si="50"/>
        <v>178.01537983805406</v>
      </c>
      <c r="AA111" s="39">
        <f>T111/S111*100</f>
        <v>114.65774145734304</v>
      </c>
      <c r="AB111" s="39"/>
      <c r="AC111" s="23">
        <f>AC113+AC117+AC187+AC213+AC220+AC221+AC222+AC223+AC224</f>
        <v>3129793.4850000003</v>
      </c>
      <c r="AD111" s="23">
        <f>AD113+AD117+AD187+AD213+AD220+AD221+AD222+AD223+AD224</f>
        <v>3522393.64895</v>
      </c>
      <c r="AE111" s="23">
        <f>AE113+AE117+AE187+AE213+AE220+AE221+AE222+AE223+AE224</f>
        <v>3522393.64895</v>
      </c>
      <c r="AF111" s="23">
        <f>AF113+AF117+AF187+AF213+AF220+AF221+AF222+AF223+AF224</f>
        <v>4098854.6030900003</v>
      </c>
      <c r="AG111" s="23">
        <f>AG113+AG117+AG187+AG213+AG220+AG221+AG222+AG223+AG224</f>
        <v>4098854.6030900003</v>
      </c>
      <c r="AH111" s="39">
        <f>AE111/AC111*100</f>
        <v>112.54396386955223</v>
      </c>
      <c r="AI111" s="23">
        <f>AE111-T111</f>
        <v>-1680163.6010500002</v>
      </c>
      <c r="AJ111" s="39">
        <f>AE111/T111*100</f>
        <v>67.705043494716</v>
      </c>
      <c r="AK111" s="23">
        <f>AG111-AE111</f>
        <v>576460.9541400005</v>
      </c>
      <c r="AL111" s="39">
        <f>AG111/AE111*100</f>
        <v>116.36560281420674</v>
      </c>
    </row>
    <row r="112" spans="1:38" s="1" customFormat="1" ht="27.75" customHeight="1">
      <c r="A112" s="10" t="s">
        <v>60</v>
      </c>
      <c r="B112" s="12" t="s">
        <v>61</v>
      </c>
      <c r="C112" s="23">
        <f>C113+C117+C187+C213</f>
        <v>2903755.27285</v>
      </c>
      <c r="D112" s="23">
        <f>D113+D117+D187+D213</f>
        <v>3099676.80953</v>
      </c>
      <c r="E112" s="23">
        <f>E113+E117+E187+E213</f>
        <v>3330836.81892</v>
      </c>
      <c r="F112" s="23">
        <f>F113+F117+F187+F213</f>
        <v>2964908.83606</v>
      </c>
      <c r="G112" s="23">
        <f t="shared" si="39"/>
        <v>-365927.9828599999</v>
      </c>
      <c r="H112" s="23">
        <f t="shared" si="40"/>
        <v>89.01393245140574</v>
      </c>
      <c r="I112" s="23">
        <f>I113+I117+I187+I213</f>
        <v>4924920.5600000005</v>
      </c>
      <c r="J112" s="23">
        <f>J113+J117+J187+J213</f>
        <v>5490877.49543</v>
      </c>
      <c r="K112" s="23">
        <f>K113+K117+K187+K213</f>
        <v>5565009.77159</v>
      </c>
      <c r="L112" s="56">
        <f t="shared" si="24"/>
        <v>640089.2115899995</v>
      </c>
      <c r="M112" s="34">
        <f t="shared" si="25"/>
        <v>112.99694490077215</v>
      </c>
      <c r="N112" s="56">
        <f t="shared" si="43"/>
        <v>74132.27615999989</v>
      </c>
      <c r="O112" s="34">
        <f t="shared" si="44"/>
        <v>101.35009889078202</v>
      </c>
      <c r="P112" s="56">
        <f t="shared" si="41"/>
        <v>2600100.93553</v>
      </c>
      <c r="Q112" s="34">
        <f t="shared" si="42"/>
        <v>187.69581391194527</v>
      </c>
      <c r="R112" s="23">
        <f>R113+R117+R187+R213</f>
        <v>5202557.25</v>
      </c>
      <c r="S112" s="23">
        <f>S113+S117+S187+S213</f>
        <v>4537467.05968</v>
      </c>
      <c r="T112" s="23">
        <f>T113+T117+T187+T213</f>
        <v>5202557.25</v>
      </c>
      <c r="U112" s="39">
        <f t="shared" si="45"/>
        <v>-288320.2454300001</v>
      </c>
      <c r="V112" s="39">
        <f t="shared" si="46"/>
        <v>94.74910438868895</v>
      </c>
      <c r="W112" s="39">
        <f t="shared" si="47"/>
        <v>-362452.52159</v>
      </c>
      <c r="X112" s="39">
        <f t="shared" si="48"/>
        <v>93.4869382720519</v>
      </c>
      <c r="Y112" s="39">
        <f t="shared" si="49"/>
        <v>2237648.41394</v>
      </c>
      <c r="Z112" s="39">
        <f t="shared" si="50"/>
        <v>175.4710696910857</v>
      </c>
      <c r="AA112" s="39">
        <f>T112/S112*100</f>
        <v>114.65774145734304</v>
      </c>
      <c r="AB112" s="39"/>
      <c r="AC112" s="23">
        <f>AC113+AC117+AC187+AC213</f>
        <v>3129793.4850000003</v>
      </c>
      <c r="AD112" s="23">
        <f>AD113+AD117+AD187+AD213</f>
        <v>3522393.64895</v>
      </c>
      <c r="AE112" s="23">
        <f>AE113+AE117+AE187+AE213</f>
        <v>3522393.64895</v>
      </c>
      <c r="AF112" s="23">
        <f>AF113+AF117+AF187+AF213</f>
        <v>4098854.6030900003</v>
      </c>
      <c r="AG112" s="23">
        <f>AG113+AG117+AG187+AG213</f>
        <v>4098854.6030900003</v>
      </c>
      <c r="AH112" s="39">
        <f>AE112/AC112*100</f>
        <v>112.54396386955223</v>
      </c>
      <c r="AI112" s="23">
        <f>AE112-T112</f>
        <v>-1680163.6010500002</v>
      </c>
      <c r="AJ112" s="39">
        <f>AE112/T112*100</f>
        <v>67.705043494716</v>
      </c>
      <c r="AK112" s="23">
        <f>AG112-AE112</f>
        <v>576460.9541400005</v>
      </c>
      <c r="AL112" s="39">
        <f>AG112/AE112*100</f>
        <v>116.36560281420674</v>
      </c>
    </row>
    <row r="113" spans="1:38" s="1" customFormat="1" ht="22.5" customHeight="1">
      <c r="A113" s="10" t="s">
        <v>132</v>
      </c>
      <c r="B113" s="5" t="s">
        <v>57</v>
      </c>
      <c r="C113" s="24">
        <v>409467.915</v>
      </c>
      <c r="D113" s="24">
        <v>239104</v>
      </c>
      <c r="E113" s="24">
        <f>E114+E115</f>
        <v>314053</v>
      </c>
      <c r="F113" s="24">
        <f>F114+F115</f>
        <v>59698</v>
      </c>
      <c r="G113" s="24">
        <f t="shared" si="39"/>
        <v>-254355</v>
      </c>
      <c r="H113" s="24">
        <f t="shared" si="40"/>
        <v>19.008893403342746</v>
      </c>
      <c r="I113" s="24">
        <f>I114+I115</f>
        <v>509</v>
      </c>
      <c r="J113" s="24">
        <f>J114+J115</f>
        <v>509</v>
      </c>
      <c r="K113" s="24">
        <f>K114+K115</f>
        <v>509</v>
      </c>
      <c r="L113" s="56">
        <f t="shared" si="24"/>
        <v>0</v>
      </c>
      <c r="M113" s="34">
        <f t="shared" si="25"/>
        <v>100</v>
      </c>
      <c r="N113" s="56">
        <f t="shared" si="43"/>
        <v>0</v>
      </c>
      <c r="O113" s="34">
        <f t="shared" si="44"/>
        <v>100</v>
      </c>
      <c r="P113" s="56">
        <f t="shared" si="41"/>
        <v>-59189</v>
      </c>
      <c r="Q113" s="34">
        <f t="shared" si="42"/>
        <v>0.8526248785553956</v>
      </c>
      <c r="R113" s="24">
        <f>R114+R115</f>
        <v>0</v>
      </c>
      <c r="S113" s="23">
        <f>S114+S115</f>
        <v>3862</v>
      </c>
      <c r="T113" s="23">
        <f>T114+T115</f>
        <v>0</v>
      </c>
      <c r="U113" s="39">
        <f t="shared" si="45"/>
        <v>-509</v>
      </c>
      <c r="V113" s="39">
        <f t="shared" si="46"/>
        <v>0</v>
      </c>
      <c r="W113" s="39">
        <f t="shared" si="47"/>
        <v>-509</v>
      </c>
      <c r="X113" s="39">
        <f t="shared" si="48"/>
        <v>0</v>
      </c>
      <c r="Y113" s="39">
        <f t="shared" si="49"/>
        <v>-59698</v>
      </c>
      <c r="Z113" s="39">
        <f t="shared" si="50"/>
        <v>0</v>
      </c>
      <c r="AA113" s="39">
        <f>T113/S113*100</f>
        <v>0</v>
      </c>
      <c r="AB113" s="39"/>
      <c r="AC113" s="23">
        <f>AC114+AC115</f>
        <v>2214</v>
      </c>
      <c r="AD113" s="23">
        <f>AD114+AD115</f>
        <v>0</v>
      </c>
      <c r="AE113" s="23">
        <f>AE114+AE115</f>
        <v>0</v>
      </c>
      <c r="AF113" s="23">
        <f>AF114+AF115</f>
        <v>0</v>
      </c>
      <c r="AG113" s="23">
        <f>AG114+AG115</f>
        <v>0</v>
      </c>
      <c r="AH113" s="39">
        <f>AE113/AC113*100</f>
        <v>0</v>
      </c>
      <c r="AI113" s="23">
        <f>AE113-T113</f>
        <v>0</v>
      </c>
      <c r="AJ113" s="39"/>
      <c r="AK113" s="23">
        <f>AG113-AE113</f>
        <v>0</v>
      </c>
      <c r="AL113" s="39"/>
    </row>
    <row r="114" spans="1:38" ht="21" customHeight="1" hidden="1">
      <c r="A114" s="6" t="s">
        <v>133</v>
      </c>
      <c r="B114" s="25" t="s">
        <v>97</v>
      </c>
      <c r="C114" s="26"/>
      <c r="D114" s="26"/>
      <c r="E114" s="26">
        <v>124453</v>
      </c>
      <c r="F114" s="26">
        <v>4220</v>
      </c>
      <c r="G114" s="26">
        <f t="shared" si="39"/>
        <v>-120233</v>
      </c>
      <c r="H114" s="26">
        <f t="shared" si="40"/>
        <v>3.3908383084377234</v>
      </c>
      <c r="I114" s="26">
        <v>509</v>
      </c>
      <c r="J114" s="26">
        <v>509</v>
      </c>
      <c r="K114" s="26">
        <v>509</v>
      </c>
      <c r="L114" s="51">
        <f t="shared" si="24"/>
        <v>0</v>
      </c>
      <c r="M114" s="35">
        <f t="shared" si="25"/>
        <v>100</v>
      </c>
      <c r="N114" s="51">
        <f t="shared" si="43"/>
        <v>0</v>
      </c>
      <c r="O114" s="35">
        <f t="shared" si="44"/>
        <v>100</v>
      </c>
      <c r="P114" s="51">
        <f t="shared" si="41"/>
        <v>-3711</v>
      </c>
      <c r="Q114" s="35">
        <f t="shared" si="42"/>
        <v>12.061611374407583</v>
      </c>
      <c r="R114" s="26">
        <v>0</v>
      </c>
      <c r="S114" s="28">
        <v>3862</v>
      </c>
      <c r="T114" s="28"/>
      <c r="U114" s="40">
        <f t="shared" si="45"/>
        <v>-509</v>
      </c>
      <c r="V114" s="40">
        <f t="shared" si="46"/>
        <v>0</v>
      </c>
      <c r="W114" s="40">
        <f t="shared" si="47"/>
        <v>-509</v>
      </c>
      <c r="X114" s="40">
        <f t="shared" si="48"/>
        <v>0</v>
      </c>
      <c r="Y114" s="40">
        <f t="shared" si="49"/>
        <v>-4220</v>
      </c>
      <c r="Z114" s="40">
        <f t="shared" si="50"/>
        <v>0</v>
      </c>
      <c r="AA114" s="39">
        <f>T114/S114*100</f>
        <v>0</v>
      </c>
      <c r="AB114" s="40"/>
      <c r="AC114" s="28">
        <v>2214</v>
      </c>
      <c r="AD114" s="28"/>
      <c r="AE114" s="28"/>
      <c r="AF114" s="28"/>
      <c r="AG114" s="28"/>
      <c r="AH114" s="40">
        <f>AE114/AC114*100</f>
        <v>0</v>
      </c>
      <c r="AI114" s="28">
        <f>AE114-T114</f>
        <v>0</v>
      </c>
      <c r="AJ114" s="40" t="e">
        <f>AE114/T114*100</f>
        <v>#DIV/0!</v>
      </c>
      <c r="AK114" s="28">
        <f>AG114-AE114</f>
        <v>0</v>
      </c>
      <c r="AL114" s="40" t="e">
        <f>AG114/AE114*100</f>
        <v>#DIV/0!</v>
      </c>
    </row>
    <row r="115" spans="1:38" ht="22.5" customHeight="1" hidden="1">
      <c r="A115" s="6" t="s">
        <v>261</v>
      </c>
      <c r="B115" s="25" t="s">
        <v>260</v>
      </c>
      <c r="C115" s="26"/>
      <c r="D115" s="26"/>
      <c r="E115" s="26">
        <f>E116</f>
        <v>189600</v>
      </c>
      <c r="F115" s="26">
        <f>F116</f>
        <v>55478</v>
      </c>
      <c r="G115" s="26">
        <f t="shared" si="39"/>
        <v>-134122</v>
      </c>
      <c r="H115" s="26">
        <f t="shared" si="40"/>
        <v>29.260548523206754</v>
      </c>
      <c r="I115" s="26">
        <f>I116</f>
        <v>0</v>
      </c>
      <c r="J115" s="26">
        <f>J116</f>
        <v>0</v>
      </c>
      <c r="K115" s="26">
        <f>K116</f>
        <v>0</v>
      </c>
      <c r="L115" s="51">
        <f t="shared" si="24"/>
        <v>0</v>
      </c>
      <c r="M115" s="35" t="e">
        <f t="shared" si="25"/>
        <v>#DIV/0!</v>
      </c>
      <c r="N115" s="51">
        <f t="shared" si="43"/>
        <v>0</v>
      </c>
      <c r="O115" s="35"/>
      <c r="P115" s="51">
        <f t="shared" si="41"/>
        <v>-55478</v>
      </c>
      <c r="Q115" s="35">
        <f t="shared" si="42"/>
        <v>0</v>
      </c>
      <c r="R115" s="26">
        <f>R116</f>
        <v>0</v>
      </c>
      <c r="S115" s="26">
        <f>S116</f>
        <v>0</v>
      </c>
      <c r="T115" s="26">
        <f>T116</f>
        <v>0</v>
      </c>
      <c r="U115" s="40">
        <f t="shared" si="45"/>
        <v>0</v>
      </c>
      <c r="V115" s="40"/>
      <c r="W115" s="40">
        <f t="shared" si="47"/>
        <v>0</v>
      </c>
      <c r="X115" s="40"/>
      <c r="Y115" s="40">
        <f t="shared" si="49"/>
        <v>-55478</v>
      </c>
      <c r="Z115" s="40">
        <f t="shared" si="50"/>
        <v>0</v>
      </c>
      <c r="AA115" s="40"/>
      <c r="AB115" s="40"/>
      <c r="AC115" s="28">
        <f>AC116</f>
        <v>0</v>
      </c>
      <c r="AD115" s="28">
        <f>AD116</f>
        <v>0</v>
      </c>
      <c r="AE115" s="28">
        <f>AE116</f>
        <v>0</v>
      </c>
      <c r="AF115" s="28">
        <f>AF116</f>
        <v>0</v>
      </c>
      <c r="AG115" s="28">
        <f>AG116</f>
        <v>0</v>
      </c>
      <c r="AH115" s="40"/>
      <c r="AI115" s="28">
        <f>AE115-T115</f>
        <v>0</v>
      </c>
      <c r="AJ115" s="40"/>
      <c r="AK115" s="28">
        <f>AG115-AE115</f>
        <v>0</v>
      </c>
      <c r="AL115" s="40"/>
    </row>
    <row r="116" spans="1:38" s="14" customFormat="1" ht="19.5" customHeight="1" hidden="1">
      <c r="A116" s="3"/>
      <c r="B116" s="13" t="s">
        <v>325</v>
      </c>
      <c r="C116" s="15"/>
      <c r="D116" s="15"/>
      <c r="E116" s="15">
        <v>189600</v>
      </c>
      <c r="F116" s="15">
        <v>55478</v>
      </c>
      <c r="G116" s="15">
        <f t="shared" si="39"/>
        <v>-134122</v>
      </c>
      <c r="H116" s="15">
        <f t="shared" si="40"/>
        <v>29.260548523206754</v>
      </c>
      <c r="I116" s="15"/>
      <c r="J116" s="15"/>
      <c r="K116" s="15"/>
      <c r="L116" s="50">
        <f t="shared" si="24"/>
        <v>0</v>
      </c>
      <c r="M116" s="36" t="e">
        <f t="shared" si="25"/>
        <v>#DIV/0!</v>
      </c>
      <c r="N116" s="50">
        <f t="shared" si="43"/>
        <v>0</v>
      </c>
      <c r="O116" s="36" t="e">
        <f t="shared" si="44"/>
        <v>#DIV/0!</v>
      </c>
      <c r="P116" s="50">
        <f t="shared" si="41"/>
        <v>-55478</v>
      </c>
      <c r="Q116" s="36">
        <f t="shared" si="42"/>
        <v>0</v>
      </c>
      <c r="R116" s="15">
        <v>0</v>
      </c>
      <c r="S116" s="15"/>
      <c r="T116" s="15"/>
      <c r="U116" s="41">
        <f t="shared" si="45"/>
        <v>0</v>
      </c>
      <c r="V116" s="41" t="e">
        <f t="shared" si="46"/>
        <v>#DIV/0!</v>
      </c>
      <c r="W116" s="41">
        <f t="shared" si="47"/>
        <v>0</v>
      </c>
      <c r="X116" s="41" t="e">
        <f t="shared" si="48"/>
        <v>#DIV/0!</v>
      </c>
      <c r="Y116" s="41">
        <f t="shared" si="49"/>
        <v>-55478</v>
      </c>
      <c r="Z116" s="41">
        <f t="shared" si="50"/>
        <v>0</v>
      </c>
      <c r="AA116" s="41"/>
      <c r="AB116" s="41"/>
      <c r="AC116" s="23"/>
      <c r="AD116" s="23"/>
      <c r="AE116" s="23"/>
      <c r="AF116" s="23"/>
      <c r="AG116" s="23"/>
      <c r="AH116" s="41"/>
      <c r="AI116" s="15"/>
      <c r="AJ116" s="41"/>
      <c r="AK116" s="15"/>
      <c r="AL116" s="41"/>
    </row>
    <row r="117" spans="1:38" s="1" customFormat="1" ht="31.5" customHeight="1">
      <c r="A117" s="4" t="s">
        <v>134</v>
      </c>
      <c r="B117" s="5" t="s">
        <v>58</v>
      </c>
      <c r="C117" s="23">
        <v>631545.65167</v>
      </c>
      <c r="D117" s="23">
        <v>943890.2418</v>
      </c>
      <c r="E117" s="23">
        <v>1076627.24242</v>
      </c>
      <c r="F117" s="23">
        <v>1019987.77774</v>
      </c>
      <c r="G117" s="23">
        <f t="shared" si="39"/>
        <v>-56639.464679999975</v>
      </c>
      <c r="H117" s="23">
        <f t="shared" si="40"/>
        <v>94.73917597025616</v>
      </c>
      <c r="I117" s="23">
        <v>2959634.99</v>
      </c>
      <c r="J117" s="23">
        <v>3525591.9254300003</v>
      </c>
      <c r="K117" s="23">
        <v>3095064.13159</v>
      </c>
      <c r="L117" s="56">
        <f t="shared" si="24"/>
        <v>135429.14158999966</v>
      </c>
      <c r="M117" s="34">
        <f t="shared" si="25"/>
        <v>104.57587310758207</v>
      </c>
      <c r="N117" s="56">
        <f t="shared" si="43"/>
        <v>-430527.7938400004</v>
      </c>
      <c r="O117" s="34">
        <f t="shared" si="44"/>
        <v>87.78849614628923</v>
      </c>
      <c r="P117" s="56">
        <f t="shared" si="41"/>
        <v>2075076.3538499998</v>
      </c>
      <c r="Q117" s="34">
        <f t="shared" si="42"/>
        <v>303.441295977857</v>
      </c>
      <c r="R117" s="23">
        <v>2531263.1300000004</v>
      </c>
      <c r="S117" s="23">
        <v>2096599.48968</v>
      </c>
      <c r="T117" s="23">
        <v>2531263.1300000004</v>
      </c>
      <c r="U117" s="39">
        <f t="shared" si="45"/>
        <v>-994328.7954299999</v>
      </c>
      <c r="V117" s="39">
        <f t="shared" si="46"/>
        <v>71.79682684606993</v>
      </c>
      <c r="W117" s="39">
        <f t="shared" si="47"/>
        <v>-563801.0015899995</v>
      </c>
      <c r="X117" s="39">
        <f t="shared" si="48"/>
        <v>81.78386690487208</v>
      </c>
      <c r="Y117" s="39">
        <f t="shared" si="49"/>
        <v>1511275.3522600003</v>
      </c>
      <c r="Z117" s="39">
        <f t="shared" si="50"/>
        <v>248.1660256369495</v>
      </c>
      <c r="AA117" s="39">
        <f>T117/S117*100</f>
        <v>120.73183946001733</v>
      </c>
      <c r="AB117" s="39"/>
      <c r="AC117" s="23">
        <v>1203721.915</v>
      </c>
      <c r="AD117" s="23">
        <v>1410212.22895</v>
      </c>
      <c r="AE117" s="23">
        <v>1410212.22895</v>
      </c>
      <c r="AF117" s="23">
        <v>1999723.58309</v>
      </c>
      <c r="AG117" s="23">
        <v>1999723.58309</v>
      </c>
      <c r="AH117" s="39">
        <f>AE117/AC117*100</f>
        <v>117.15432039384277</v>
      </c>
      <c r="AI117" s="23">
        <f>AE117-T117</f>
        <v>-1121050.9010500005</v>
      </c>
      <c r="AJ117" s="39">
        <f>AE117/T117*100</f>
        <v>55.711799071240755</v>
      </c>
      <c r="AK117" s="23">
        <f>AG117-AE117</f>
        <v>589511.3541400002</v>
      </c>
      <c r="AL117" s="39">
        <f>AG117/AE117*100</f>
        <v>141.80302383130885</v>
      </c>
    </row>
    <row r="118" spans="1:38" ht="54" customHeight="1" hidden="1">
      <c r="A118" s="44" t="s">
        <v>135</v>
      </c>
      <c r="B118" s="45" t="s">
        <v>115</v>
      </c>
      <c r="C118" s="26"/>
      <c r="D118" s="26"/>
      <c r="E118" s="26">
        <f>SUM(E119:E121)</f>
        <v>0</v>
      </c>
      <c r="F118" s="26">
        <f>SUM(F119:F121)</f>
        <v>0</v>
      </c>
      <c r="G118" s="26">
        <f t="shared" si="39"/>
        <v>0</v>
      </c>
      <c r="H118" s="26" t="e">
        <f t="shared" si="40"/>
        <v>#DIV/0!</v>
      </c>
      <c r="I118" s="26">
        <f>SUM(I119:I121)</f>
        <v>0</v>
      </c>
      <c r="J118" s="26">
        <f>SUM(J119:J121)</f>
        <v>0</v>
      </c>
      <c r="K118" s="26">
        <f>SUM(K119:K121)</f>
        <v>0</v>
      </c>
      <c r="L118" s="51">
        <f t="shared" si="24"/>
        <v>0</v>
      </c>
      <c r="M118" s="35" t="e">
        <f t="shared" si="25"/>
        <v>#DIV/0!</v>
      </c>
      <c r="N118" s="51">
        <f t="shared" si="43"/>
        <v>0</v>
      </c>
      <c r="O118" s="35" t="e">
        <f t="shared" si="44"/>
        <v>#DIV/0!</v>
      </c>
      <c r="P118" s="51">
        <f t="shared" si="41"/>
        <v>0</v>
      </c>
      <c r="Q118" s="35" t="e">
        <f t="shared" si="42"/>
        <v>#DIV/0!</v>
      </c>
      <c r="R118" s="26">
        <f>SUM(R119:R121)</f>
        <v>0</v>
      </c>
      <c r="S118" s="26"/>
      <c r="T118" s="26"/>
      <c r="U118" s="40">
        <f t="shared" si="45"/>
        <v>0</v>
      </c>
      <c r="V118" s="40" t="e">
        <f t="shared" si="46"/>
        <v>#DIV/0!</v>
      </c>
      <c r="W118" s="40">
        <f t="shared" si="47"/>
        <v>0</v>
      </c>
      <c r="X118" s="40" t="e">
        <f t="shared" si="48"/>
        <v>#DIV/0!</v>
      </c>
      <c r="Y118" s="40">
        <f t="shared" si="49"/>
        <v>0</v>
      </c>
      <c r="Z118" s="40" t="e">
        <f t="shared" si="50"/>
        <v>#DIV/0!</v>
      </c>
      <c r="AA118" s="40"/>
      <c r="AB118" s="40"/>
      <c r="AC118" s="23"/>
      <c r="AD118" s="23"/>
      <c r="AE118" s="23"/>
      <c r="AF118" s="23"/>
      <c r="AG118" s="23"/>
      <c r="AH118" s="40"/>
      <c r="AI118" s="28"/>
      <c r="AJ118" s="40"/>
      <c r="AK118" s="28"/>
      <c r="AL118" s="40"/>
    </row>
    <row r="119" spans="1:38" s="14" customFormat="1" ht="30" customHeight="1" hidden="1">
      <c r="A119" s="48"/>
      <c r="B119" s="27" t="s">
        <v>265</v>
      </c>
      <c r="C119" s="42"/>
      <c r="D119" s="42"/>
      <c r="E119" s="42"/>
      <c r="F119" s="42"/>
      <c r="G119" s="42">
        <f t="shared" si="39"/>
        <v>0</v>
      </c>
      <c r="H119" s="42" t="e">
        <f t="shared" si="40"/>
        <v>#DIV/0!</v>
      </c>
      <c r="I119" s="42"/>
      <c r="J119" s="42"/>
      <c r="K119" s="42"/>
      <c r="L119" s="50">
        <f t="shared" si="24"/>
        <v>0</v>
      </c>
      <c r="M119" s="36" t="e">
        <f t="shared" si="25"/>
        <v>#DIV/0!</v>
      </c>
      <c r="N119" s="50">
        <f t="shared" si="43"/>
        <v>0</v>
      </c>
      <c r="O119" s="36" t="e">
        <f t="shared" si="44"/>
        <v>#DIV/0!</v>
      </c>
      <c r="P119" s="50">
        <f t="shared" si="41"/>
        <v>0</v>
      </c>
      <c r="Q119" s="36" t="e">
        <f t="shared" si="42"/>
        <v>#DIV/0!</v>
      </c>
      <c r="R119" s="42"/>
      <c r="S119" s="42"/>
      <c r="T119" s="42"/>
      <c r="U119" s="41">
        <f t="shared" si="45"/>
        <v>0</v>
      </c>
      <c r="V119" s="41" t="e">
        <f t="shared" si="46"/>
        <v>#DIV/0!</v>
      </c>
      <c r="W119" s="41">
        <f t="shared" si="47"/>
        <v>0</v>
      </c>
      <c r="X119" s="41" t="e">
        <f t="shared" si="48"/>
        <v>#DIV/0!</v>
      </c>
      <c r="Y119" s="41">
        <f t="shared" si="49"/>
        <v>0</v>
      </c>
      <c r="Z119" s="41" t="e">
        <f t="shared" si="50"/>
        <v>#DIV/0!</v>
      </c>
      <c r="AA119" s="41"/>
      <c r="AB119" s="41"/>
      <c r="AC119" s="23"/>
      <c r="AD119" s="23"/>
      <c r="AE119" s="23"/>
      <c r="AF119" s="23"/>
      <c r="AG119" s="23"/>
      <c r="AH119" s="41"/>
      <c r="AI119" s="15"/>
      <c r="AJ119" s="41"/>
      <c r="AK119" s="15"/>
      <c r="AL119" s="41"/>
    </row>
    <row r="120" spans="1:38" s="14" customFormat="1" ht="23.25" customHeight="1" hidden="1">
      <c r="A120" s="46"/>
      <c r="B120" s="27" t="s">
        <v>266</v>
      </c>
      <c r="C120" s="42"/>
      <c r="D120" s="42"/>
      <c r="E120" s="42"/>
      <c r="F120" s="42"/>
      <c r="G120" s="42">
        <f t="shared" si="39"/>
        <v>0</v>
      </c>
      <c r="H120" s="42" t="e">
        <f t="shared" si="40"/>
        <v>#DIV/0!</v>
      </c>
      <c r="I120" s="42"/>
      <c r="J120" s="42"/>
      <c r="K120" s="42"/>
      <c r="L120" s="50">
        <f t="shared" si="24"/>
        <v>0</v>
      </c>
      <c r="M120" s="36" t="e">
        <f t="shared" si="25"/>
        <v>#DIV/0!</v>
      </c>
      <c r="N120" s="50">
        <f t="shared" si="43"/>
        <v>0</v>
      </c>
      <c r="O120" s="36" t="e">
        <f t="shared" si="44"/>
        <v>#DIV/0!</v>
      </c>
      <c r="P120" s="50">
        <f t="shared" si="41"/>
        <v>0</v>
      </c>
      <c r="Q120" s="36" t="e">
        <f t="shared" si="42"/>
        <v>#DIV/0!</v>
      </c>
      <c r="R120" s="42"/>
      <c r="S120" s="42"/>
      <c r="T120" s="42"/>
      <c r="U120" s="41">
        <f t="shared" si="45"/>
        <v>0</v>
      </c>
      <c r="V120" s="41" t="e">
        <f t="shared" si="46"/>
        <v>#DIV/0!</v>
      </c>
      <c r="W120" s="41">
        <f t="shared" si="47"/>
        <v>0</v>
      </c>
      <c r="X120" s="41" t="e">
        <f t="shared" si="48"/>
        <v>#DIV/0!</v>
      </c>
      <c r="Y120" s="41">
        <f t="shared" si="49"/>
        <v>0</v>
      </c>
      <c r="Z120" s="41" t="e">
        <f t="shared" si="50"/>
        <v>#DIV/0!</v>
      </c>
      <c r="AA120" s="41"/>
      <c r="AB120" s="41"/>
      <c r="AC120" s="23"/>
      <c r="AD120" s="23"/>
      <c r="AE120" s="23"/>
      <c r="AF120" s="23"/>
      <c r="AG120" s="23"/>
      <c r="AH120" s="41"/>
      <c r="AI120" s="15"/>
      <c r="AJ120" s="41"/>
      <c r="AK120" s="15"/>
      <c r="AL120" s="41"/>
    </row>
    <row r="121" spans="1:38" s="14" customFormat="1" ht="58.5" customHeight="1" hidden="1">
      <c r="A121" s="46"/>
      <c r="B121" s="27" t="s">
        <v>267</v>
      </c>
      <c r="C121" s="42"/>
      <c r="D121" s="42"/>
      <c r="E121" s="42"/>
      <c r="F121" s="42"/>
      <c r="G121" s="42">
        <f t="shared" si="39"/>
        <v>0</v>
      </c>
      <c r="H121" s="42" t="e">
        <f t="shared" si="40"/>
        <v>#DIV/0!</v>
      </c>
      <c r="I121" s="42"/>
      <c r="J121" s="42"/>
      <c r="K121" s="42"/>
      <c r="L121" s="50">
        <f t="shared" si="24"/>
        <v>0</v>
      </c>
      <c r="M121" s="36" t="e">
        <f t="shared" si="25"/>
        <v>#DIV/0!</v>
      </c>
      <c r="N121" s="50">
        <f t="shared" si="43"/>
        <v>0</v>
      </c>
      <c r="O121" s="36" t="e">
        <f t="shared" si="44"/>
        <v>#DIV/0!</v>
      </c>
      <c r="P121" s="50">
        <f t="shared" si="41"/>
        <v>0</v>
      </c>
      <c r="Q121" s="36" t="e">
        <f t="shared" si="42"/>
        <v>#DIV/0!</v>
      </c>
      <c r="R121" s="42"/>
      <c r="S121" s="42"/>
      <c r="T121" s="42"/>
      <c r="U121" s="41">
        <f t="shared" si="45"/>
        <v>0</v>
      </c>
      <c r="V121" s="41" t="e">
        <f t="shared" si="46"/>
        <v>#DIV/0!</v>
      </c>
      <c r="W121" s="41">
        <f t="shared" si="47"/>
        <v>0</v>
      </c>
      <c r="X121" s="41" t="e">
        <f t="shared" si="48"/>
        <v>#DIV/0!</v>
      </c>
      <c r="Y121" s="41">
        <f t="shared" si="49"/>
        <v>0</v>
      </c>
      <c r="Z121" s="41" t="e">
        <f t="shared" si="50"/>
        <v>#DIV/0!</v>
      </c>
      <c r="AA121" s="41"/>
      <c r="AB121" s="41"/>
      <c r="AC121" s="23"/>
      <c r="AD121" s="23"/>
      <c r="AE121" s="23"/>
      <c r="AF121" s="23"/>
      <c r="AG121" s="23"/>
      <c r="AH121" s="41"/>
      <c r="AI121" s="15"/>
      <c r="AJ121" s="41"/>
      <c r="AK121" s="15"/>
      <c r="AL121" s="41"/>
    </row>
    <row r="122" spans="1:38" ht="54.75" customHeight="1" hidden="1">
      <c r="A122" s="47" t="s">
        <v>136</v>
      </c>
      <c r="B122" s="45" t="s">
        <v>116</v>
      </c>
      <c r="C122" s="26"/>
      <c r="D122" s="26"/>
      <c r="E122" s="26"/>
      <c r="F122" s="26"/>
      <c r="G122" s="26">
        <f t="shared" si="39"/>
        <v>0</v>
      </c>
      <c r="H122" s="26" t="e">
        <f t="shared" si="40"/>
        <v>#DIV/0!</v>
      </c>
      <c r="I122" s="26"/>
      <c r="J122" s="26"/>
      <c r="K122" s="26"/>
      <c r="L122" s="51">
        <f t="shared" si="24"/>
        <v>0</v>
      </c>
      <c r="M122" s="35" t="e">
        <f t="shared" si="25"/>
        <v>#DIV/0!</v>
      </c>
      <c r="N122" s="51">
        <f t="shared" si="43"/>
        <v>0</v>
      </c>
      <c r="O122" s="35" t="e">
        <f t="shared" si="44"/>
        <v>#DIV/0!</v>
      </c>
      <c r="P122" s="51">
        <f t="shared" si="41"/>
        <v>0</v>
      </c>
      <c r="Q122" s="35" t="e">
        <f t="shared" si="42"/>
        <v>#DIV/0!</v>
      </c>
      <c r="R122" s="26"/>
      <c r="S122" s="26"/>
      <c r="T122" s="26"/>
      <c r="U122" s="40">
        <f t="shared" si="45"/>
        <v>0</v>
      </c>
      <c r="V122" s="40" t="e">
        <f t="shared" si="46"/>
        <v>#DIV/0!</v>
      </c>
      <c r="W122" s="40">
        <f t="shared" si="47"/>
        <v>0</v>
      </c>
      <c r="X122" s="40" t="e">
        <f t="shared" si="48"/>
        <v>#DIV/0!</v>
      </c>
      <c r="Y122" s="40">
        <f t="shared" si="49"/>
        <v>0</v>
      </c>
      <c r="Z122" s="40" t="e">
        <f t="shared" si="50"/>
        <v>#DIV/0!</v>
      </c>
      <c r="AA122" s="40"/>
      <c r="AB122" s="40"/>
      <c r="AC122" s="23"/>
      <c r="AD122" s="23"/>
      <c r="AE122" s="23"/>
      <c r="AF122" s="23"/>
      <c r="AG122" s="23"/>
      <c r="AH122" s="40"/>
      <c r="AI122" s="28"/>
      <c r="AJ122" s="40"/>
      <c r="AK122" s="28"/>
      <c r="AL122" s="40"/>
    </row>
    <row r="123" spans="1:38" ht="31.5" customHeight="1" hidden="1">
      <c r="A123" s="47" t="s">
        <v>137</v>
      </c>
      <c r="B123" s="43" t="s">
        <v>138</v>
      </c>
      <c r="C123" s="26"/>
      <c r="D123" s="26"/>
      <c r="E123" s="26">
        <f>SUM(E124:E126)</f>
        <v>0</v>
      </c>
      <c r="F123" s="26">
        <f>SUM(F124:F126)</f>
        <v>0</v>
      </c>
      <c r="G123" s="26">
        <f t="shared" si="39"/>
        <v>0</v>
      </c>
      <c r="H123" s="26" t="e">
        <f t="shared" si="40"/>
        <v>#DIV/0!</v>
      </c>
      <c r="I123" s="26">
        <f>SUM(I124:I126)</f>
        <v>0</v>
      </c>
      <c r="J123" s="26">
        <f>SUM(J124:J126)</f>
        <v>0</v>
      </c>
      <c r="K123" s="26">
        <f>SUM(K124:K126)</f>
        <v>0</v>
      </c>
      <c r="L123" s="51">
        <f t="shared" si="24"/>
        <v>0</v>
      </c>
      <c r="M123" s="35" t="e">
        <f t="shared" si="25"/>
        <v>#DIV/0!</v>
      </c>
      <c r="N123" s="51">
        <f t="shared" si="43"/>
        <v>0</v>
      </c>
      <c r="O123" s="35" t="e">
        <f t="shared" si="44"/>
        <v>#DIV/0!</v>
      </c>
      <c r="P123" s="51">
        <f t="shared" si="41"/>
        <v>0</v>
      </c>
      <c r="Q123" s="35" t="e">
        <f t="shared" si="42"/>
        <v>#DIV/0!</v>
      </c>
      <c r="R123" s="26">
        <f>SUM(R124:R126)</f>
        <v>0</v>
      </c>
      <c r="S123" s="26"/>
      <c r="T123" s="26"/>
      <c r="U123" s="40">
        <f t="shared" si="45"/>
        <v>0</v>
      </c>
      <c r="V123" s="40" t="e">
        <f t="shared" si="46"/>
        <v>#DIV/0!</v>
      </c>
      <c r="W123" s="40">
        <f t="shared" si="47"/>
        <v>0</v>
      </c>
      <c r="X123" s="40" t="e">
        <f t="shared" si="48"/>
        <v>#DIV/0!</v>
      </c>
      <c r="Y123" s="40">
        <f t="shared" si="49"/>
        <v>0</v>
      </c>
      <c r="Z123" s="40" t="e">
        <f t="shared" si="50"/>
        <v>#DIV/0!</v>
      </c>
      <c r="AA123" s="40"/>
      <c r="AB123" s="40"/>
      <c r="AC123" s="23"/>
      <c r="AD123" s="23"/>
      <c r="AE123" s="23"/>
      <c r="AF123" s="23"/>
      <c r="AG123" s="23"/>
      <c r="AH123" s="40"/>
      <c r="AI123" s="28"/>
      <c r="AJ123" s="40"/>
      <c r="AK123" s="28"/>
      <c r="AL123" s="40"/>
    </row>
    <row r="124" spans="1:38" s="14" customFormat="1" ht="42.75" customHeight="1" hidden="1">
      <c r="A124" s="46"/>
      <c r="B124" s="27" t="s">
        <v>285</v>
      </c>
      <c r="C124" s="42"/>
      <c r="D124" s="42"/>
      <c r="E124" s="42"/>
      <c r="F124" s="42"/>
      <c r="G124" s="42">
        <f t="shared" si="39"/>
        <v>0</v>
      </c>
      <c r="H124" s="42" t="e">
        <f t="shared" si="40"/>
        <v>#DIV/0!</v>
      </c>
      <c r="I124" s="42"/>
      <c r="J124" s="42"/>
      <c r="K124" s="42"/>
      <c r="L124" s="50">
        <f t="shared" si="24"/>
        <v>0</v>
      </c>
      <c r="M124" s="36" t="e">
        <f t="shared" si="25"/>
        <v>#DIV/0!</v>
      </c>
      <c r="N124" s="50">
        <f t="shared" si="43"/>
        <v>0</v>
      </c>
      <c r="O124" s="36" t="e">
        <f t="shared" si="44"/>
        <v>#DIV/0!</v>
      </c>
      <c r="P124" s="50">
        <f t="shared" si="41"/>
        <v>0</v>
      </c>
      <c r="Q124" s="36" t="e">
        <f t="shared" si="42"/>
        <v>#DIV/0!</v>
      </c>
      <c r="R124" s="42"/>
      <c r="S124" s="42"/>
      <c r="T124" s="42"/>
      <c r="U124" s="41">
        <f t="shared" si="45"/>
        <v>0</v>
      </c>
      <c r="V124" s="41" t="e">
        <f t="shared" si="46"/>
        <v>#DIV/0!</v>
      </c>
      <c r="W124" s="41">
        <f t="shared" si="47"/>
        <v>0</v>
      </c>
      <c r="X124" s="41" t="e">
        <f t="shared" si="48"/>
        <v>#DIV/0!</v>
      </c>
      <c r="Y124" s="41">
        <f t="shared" si="49"/>
        <v>0</v>
      </c>
      <c r="Z124" s="41" t="e">
        <f t="shared" si="50"/>
        <v>#DIV/0!</v>
      </c>
      <c r="AA124" s="41"/>
      <c r="AB124" s="41"/>
      <c r="AC124" s="23"/>
      <c r="AD124" s="23"/>
      <c r="AE124" s="23"/>
      <c r="AF124" s="23"/>
      <c r="AG124" s="23"/>
      <c r="AH124" s="41"/>
      <c r="AI124" s="15"/>
      <c r="AJ124" s="41"/>
      <c r="AK124" s="15"/>
      <c r="AL124" s="41"/>
    </row>
    <row r="125" spans="1:38" s="14" customFormat="1" ht="42.75" customHeight="1" hidden="1">
      <c r="A125" s="46"/>
      <c r="B125" s="27" t="s">
        <v>287</v>
      </c>
      <c r="C125" s="42"/>
      <c r="D125" s="42"/>
      <c r="E125" s="42"/>
      <c r="F125" s="42"/>
      <c r="G125" s="42">
        <f t="shared" si="39"/>
        <v>0</v>
      </c>
      <c r="H125" s="42" t="e">
        <f t="shared" si="40"/>
        <v>#DIV/0!</v>
      </c>
      <c r="I125" s="42"/>
      <c r="J125" s="42"/>
      <c r="K125" s="42"/>
      <c r="L125" s="50">
        <f t="shared" si="24"/>
        <v>0</v>
      </c>
      <c r="M125" s="36" t="e">
        <f t="shared" si="25"/>
        <v>#DIV/0!</v>
      </c>
      <c r="N125" s="50">
        <f t="shared" si="43"/>
        <v>0</v>
      </c>
      <c r="O125" s="36" t="e">
        <f t="shared" si="44"/>
        <v>#DIV/0!</v>
      </c>
      <c r="P125" s="50">
        <f t="shared" si="41"/>
        <v>0</v>
      </c>
      <c r="Q125" s="36" t="e">
        <f t="shared" si="42"/>
        <v>#DIV/0!</v>
      </c>
      <c r="R125" s="42"/>
      <c r="S125" s="42"/>
      <c r="T125" s="42"/>
      <c r="U125" s="41">
        <f t="shared" si="45"/>
        <v>0</v>
      </c>
      <c r="V125" s="41" t="e">
        <f t="shared" si="46"/>
        <v>#DIV/0!</v>
      </c>
      <c r="W125" s="41">
        <f t="shared" si="47"/>
        <v>0</v>
      </c>
      <c r="X125" s="41" t="e">
        <f t="shared" si="48"/>
        <v>#DIV/0!</v>
      </c>
      <c r="Y125" s="41">
        <f t="shared" si="49"/>
        <v>0</v>
      </c>
      <c r="Z125" s="41" t="e">
        <f t="shared" si="50"/>
        <v>#DIV/0!</v>
      </c>
      <c r="AA125" s="41"/>
      <c r="AB125" s="41"/>
      <c r="AC125" s="23"/>
      <c r="AD125" s="23"/>
      <c r="AE125" s="23"/>
      <c r="AF125" s="23"/>
      <c r="AG125" s="23"/>
      <c r="AH125" s="41"/>
      <c r="AI125" s="15"/>
      <c r="AJ125" s="41"/>
      <c r="AK125" s="15"/>
      <c r="AL125" s="41"/>
    </row>
    <row r="126" spans="1:38" s="14" customFormat="1" ht="42.75" customHeight="1" hidden="1">
      <c r="A126" s="46"/>
      <c r="B126" s="27" t="s">
        <v>288</v>
      </c>
      <c r="C126" s="42"/>
      <c r="D126" s="42"/>
      <c r="E126" s="42"/>
      <c r="F126" s="42"/>
      <c r="G126" s="42">
        <f t="shared" si="39"/>
        <v>0</v>
      </c>
      <c r="H126" s="42" t="e">
        <f t="shared" si="40"/>
        <v>#DIV/0!</v>
      </c>
      <c r="I126" s="42"/>
      <c r="J126" s="42"/>
      <c r="K126" s="42"/>
      <c r="L126" s="50">
        <f t="shared" si="24"/>
        <v>0</v>
      </c>
      <c r="M126" s="36" t="e">
        <f t="shared" si="25"/>
        <v>#DIV/0!</v>
      </c>
      <c r="N126" s="50">
        <f t="shared" si="43"/>
        <v>0</v>
      </c>
      <c r="O126" s="36" t="e">
        <f t="shared" si="44"/>
        <v>#DIV/0!</v>
      </c>
      <c r="P126" s="50">
        <f t="shared" si="41"/>
        <v>0</v>
      </c>
      <c r="Q126" s="36" t="e">
        <f t="shared" si="42"/>
        <v>#DIV/0!</v>
      </c>
      <c r="R126" s="42"/>
      <c r="S126" s="42"/>
      <c r="T126" s="42"/>
      <c r="U126" s="41">
        <f t="shared" si="45"/>
        <v>0</v>
      </c>
      <c r="V126" s="41" t="e">
        <f t="shared" si="46"/>
        <v>#DIV/0!</v>
      </c>
      <c r="W126" s="41">
        <f t="shared" si="47"/>
        <v>0</v>
      </c>
      <c r="X126" s="41" t="e">
        <f t="shared" si="48"/>
        <v>#DIV/0!</v>
      </c>
      <c r="Y126" s="41">
        <f t="shared" si="49"/>
        <v>0</v>
      </c>
      <c r="Z126" s="41" t="e">
        <f t="shared" si="50"/>
        <v>#DIV/0!</v>
      </c>
      <c r="AA126" s="41"/>
      <c r="AB126" s="41"/>
      <c r="AC126" s="23"/>
      <c r="AD126" s="23"/>
      <c r="AE126" s="23"/>
      <c r="AF126" s="23"/>
      <c r="AG126" s="23"/>
      <c r="AH126" s="41"/>
      <c r="AI126" s="15"/>
      <c r="AJ126" s="41"/>
      <c r="AK126" s="15"/>
      <c r="AL126" s="41"/>
    </row>
    <row r="127" spans="1:38" ht="32.25" customHeight="1" hidden="1">
      <c r="A127" s="47" t="s">
        <v>277</v>
      </c>
      <c r="B127" s="43" t="s">
        <v>268</v>
      </c>
      <c r="C127" s="26"/>
      <c r="D127" s="26"/>
      <c r="E127" s="26">
        <f>SUM(E128)</f>
        <v>0</v>
      </c>
      <c r="F127" s="26">
        <f>SUM(F128)</f>
        <v>0</v>
      </c>
      <c r="G127" s="26">
        <f t="shared" si="39"/>
        <v>0</v>
      </c>
      <c r="H127" s="26" t="e">
        <f t="shared" si="40"/>
        <v>#DIV/0!</v>
      </c>
      <c r="I127" s="26">
        <f>SUM(I128)</f>
        <v>0</v>
      </c>
      <c r="J127" s="26">
        <f>SUM(J128)</f>
        <v>0</v>
      </c>
      <c r="K127" s="26">
        <f>SUM(K128)</f>
        <v>0</v>
      </c>
      <c r="L127" s="51">
        <f t="shared" si="24"/>
        <v>0</v>
      </c>
      <c r="M127" s="35" t="e">
        <f t="shared" si="25"/>
        <v>#DIV/0!</v>
      </c>
      <c r="N127" s="51">
        <f t="shared" si="43"/>
        <v>0</v>
      </c>
      <c r="O127" s="35" t="e">
        <f t="shared" si="44"/>
        <v>#DIV/0!</v>
      </c>
      <c r="P127" s="51">
        <f t="shared" si="41"/>
        <v>0</v>
      </c>
      <c r="Q127" s="35" t="e">
        <f t="shared" si="42"/>
        <v>#DIV/0!</v>
      </c>
      <c r="R127" s="26">
        <f>SUM(R128)</f>
        <v>0</v>
      </c>
      <c r="S127" s="26"/>
      <c r="T127" s="26"/>
      <c r="U127" s="40">
        <f t="shared" si="45"/>
        <v>0</v>
      </c>
      <c r="V127" s="40" t="e">
        <f t="shared" si="46"/>
        <v>#DIV/0!</v>
      </c>
      <c r="W127" s="40">
        <f t="shared" si="47"/>
        <v>0</v>
      </c>
      <c r="X127" s="40" t="e">
        <f t="shared" si="48"/>
        <v>#DIV/0!</v>
      </c>
      <c r="Y127" s="40">
        <f t="shared" si="49"/>
        <v>0</v>
      </c>
      <c r="Z127" s="40" t="e">
        <f t="shared" si="50"/>
        <v>#DIV/0!</v>
      </c>
      <c r="AA127" s="40"/>
      <c r="AB127" s="40"/>
      <c r="AC127" s="23"/>
      <c r="AD127" s="23"/>
      <c r="AE127" s="23"/>
      <c r="AF127" s="23"/>
      <c r="AG127" s="23"/>
      <c r="AH127" s="40"/>
      <c r="AI127" s="28"/>
      <c r="AJ127" s="40"/>
      <c r="AK127" s="28"/>
      <c r="AL127" s="40"/>
    </row>
    <row r="128" spans="1:38" s="14" customFormat="1" ht="32.25" customHeight="1" hidden="1">
      <c r="A128" s="46"/>
      <c r="B128" s="27" t="s">
        <v>184</v>
      </c>
      <c r="C128" s="42"/>
      <c r="D128" s="42"/>
      <c r="E128" s="42"/>
      <c r="F128" s="42"/>
      <c r="G128" s="42">
        <f t="shared" si="39"/>
        <v>0</v>
      </c>
      <c r="H128" s="42" t="e">
        <f t="shared" si="40"/>
        <v>#DIV/0!</v>
      </c>
      <c r="I128" s="42"/>
      <c r="J128" s="42"/>
      <c r="K128" s="42"/>
      <c r="L128" s="50">
        <f t="shared" si="24"/>
        <v>0</v>
      </c>
      <c r="M128" s="36" t="e">
        <f t="shared" si="25"/>
        <v>#DIV/0!</v>
      </c>
      <c r="N128" s="50">
        <f t="shared" si="43"/>
        <v>0</v>
      </c>
      <c r="O128" s="36" t="e">
        <f t="shared" si="44"/>
        <v>#DIV/0!</v>
      </c>
      <c r="P128" s="50">
        <f t="shared" si="41"/>
        <v>0</v>
      </c>
      <c r="Q128" s="36" t="e">
        <f t="shared" si="42"/>
        <v>#DIV/0!</v>
      </c>
      <c r="R128" s="42"/>
      <c r="S128" s="42"/>
      <c r="T128" s="42"/>
      <c r="U128" s="41">
        <f t="shared" si="45"/>
        <v>0</v>
      </c>
      <c r="V128" s="41" t="e">
        <f t="shared" si="46"/>
        <v>#DIV/0!</v>
      </c>
      <c r="W128" s="41">
        <f t="shared" si="47"/>
        <v>0</v>
      </c>
      <c r="X128" s="41" t="e">
        <f t="shared" si="48"/>
        <v>#DIV/0!</v>
      </c>
      <c r="Y128" s="41">
        <f t="shared" si="49"/>
        <v>0</v>
      </c>
      <c r="Z128" s="41" t="e">
        <f t="shared" si="50"/>
        <v>#DIV/0!</v>
      </c>
      <c r="AA128" s="41"/>
      <c r="AB128" s="41"/>
      <c r="AC128" s="23"/>
      <c r="AD128" s="23"/>
      <c r="AE128" s="23"/>
      <c r="AF128" s="23"/>
      <c r="AG128" s="23"/>
      <c r="AH128" s="41"/>
      <c r="AI128" s="15"/>
      <c r="AJ128" s="41"/>
      <c r="AK128" s="15"/>
      <c r="AL128" s="41"/>
    </row>
    <row r="129" spans="1:38" ht="32.25" customHeight="1" hidden="1">
      <c r="A129" s="47" t="s">
        <v>139</v>
      </c>
      <c r="B129" s="43" t="s">
        <v>140</v>
      </c>
      <c r="C129" s="26"/>
      <c r="D129" s="26"/>
      <c r="E129" s="26">
        <f>SUM(E131)</f>
        <v>0</v>
      </c>
      <c r="F129" s="26">
        <f>SUM(F131)</f>
        <v>0</v>
      </c>
      <c r="G129" s="26">
        <f t="shared" si="39"/>
        <v>0</v>
      </c>
      <c r="H129" s="26" t="e">
        <f t="shared" si="40"/>
        <v>#DIV/0!</v>
      </c>
      <c r="I129" s="26">
        <f>SUM(I131)</f>
        <v>0</v>
      </c>
      <c r="J129" s="26">
        <f>SUM(J131)</f>
        <v>0</v>
      </c>
      <c r="K129" s="26">
        <f>SUM(K131)</f>
        <v>0</v>
      </c>
      <c r="L129" s="51">
        <f t="shared" si="24"/>
        <v>0</v>
      </c>
      <c r="M129" s="35" t="e">
        <f t="shared" si="25"/>
        <v>#DIV/0!</v>
      </c>
      <c r="N129" s="51">
        <f t="shared" si="43"/>
        <v>0</v>
      </c>
      <c r="O129" s="35" t="e">
        <f t="shared" si="44"/>
        <v>#DIV/0!</v>
      </c>
      <c r="P129" s="51">
        <f t="shared" si="41"/>
        <v>0</v>
      </c>
      <c r="Q129" s="35" t="e">
        <f t="shared" si="42"/>
        <v>#DIV/0!</v>
      </c>
      <c r="R129" s="26">
        <f>SUM(R131)</f>
        <v>0</v>
      </c>
      <c r="S129" s="26"/>
      <c r="T129" s="26"/>
      <c r="U129" s="40">
        <f t="shared" si="45"/>
        <v>0</v>
      </c>
      <c r="V129" s="40" t="e">
        <f t="shared" si="46"/>
        <v>#DIV/0!</v>
      </c>
      <c r="W129" s="40">
        <f t="shared" si="47"/>
        <v>0</v>
      </c>
      <c r="X129" s="40" t="e">
        <f t="shared" si="48"/>
        <v>#DIV/0!</v>
      </c>
      <c r="Y129" s="40">
        <f t="shared" si="49"/>
        <v>0</v>
      </c>
      <c r="Z129" s="40" t="e">
        <f t="shared" si="50"/>
        <v>#DIV/0!</v>
      </c>
      <c r="AA129" s="40"/>
      <c r="AB129" s="40"/>
      <c r="AC129" s="23"/>
      <c r="AD129" s="23"/>
      <c r="AE129" s="23"/>
      <c r="AF129" s="23"/>
      <c r="AG129" s="23"/>
      <c r="AH129" s="40"/>
      <c r="AI129" s="28"/>
      <c r="AJ129" s="40"/>
      <c r="AK129" s="28"/>
      <c r="AL129" s="40"/>
    </row>
    <row r="130" spans="1:38" ht="44.25" customHeight="1" hidden="1">
      <c r="A130" s="47"/>
      <c r="B130" s="27" t="s">
        <v>290</v>
      </c>
      <c r="C130" s="26"/>
      <c r="D130" s="26"/>
      <c r="E130" s="26"/>
      <c r="F130" s="26"/>
      <c r="G130" s="26">
        <f t="shared" si="39"/>
        <v>0</v>
      </c>
      <c r="H130" s="26" t="e">
        <f t="shared" si="40"/>
        <v>#DIV/0!</v>
      </c>
      <c r="I130" s="26"/>
      <c r="J130" s="26"/>
      <c r="K130" s="26"/>
      <c r="L130" s="51">
        <f t="shared" si="24"/>
        <v>0</v>
      </c>
      <c r="M130" s="35" t="e">
        <f t="shared" si="25"/>
        <v>#DIV/0!</v>
      </c>
      <c r="N130" s="51">
        <f t="shared" si="43"/>
        <v>0</v>
      </c>
      <c r="O130" s="35" t="e">
        <f t="shared" si="44"/>
        <v>#DIV/0!</v>
      </c>
      <c r="P130" s="51">
        <f t="shared" si="41"/>
        <v>0</v>
      </c>
      <c r="Q130" s="35" t="e">
        <f t="shared" si="42"/>
        <v>#DIV/0!</v>
      </c>
      <c r="R130" s="26"/>
      <c r="S130" s="26"/>
      <c r="T130" s="26"/>
      <c r="U130" s="40">
        <f t="shared" si="45"/>
        <v>0</v>
      </c>
      <c r="V130" s="40" t="e">
        <f t="shared" si="46"/>
        <v>#DIV/0!</v>
      </c>
      <c r="W130" s="40">
        <f t="shared" si="47"/>
        <v>0</v>
      </c>
      <c r="X130" s="40" t="e">
        <f t="shared" si="48"/>
        <v>#DIV/0!</v>
      </c>
      <c r="Y130" s="40">
        <f t="shared" si="49"/>
        <v>0</v>
      </c>
      <c r="Z130" s="40" t="e">
        <f t="shared" si="50"/>
        <v>#DIV/0!</v>
      </c>
      <c r="AA130" s="40"/>
      <c r="AB130" s="40"/>
      <c r="AC130" s="23"/>
      <c r="AD130" s="23"/>
      <c r="AE130" s="23"/>
      <c r="AF130" s="23"/>
      <c r="AG130" s="23"/>
      <c r="AH130" s="40"/>
      <c r="AI130" s="28"/>
      <c r="AJ130" s="40"/>
      <c r="AK130" s="28"/>
      <c r="AL130" s="40"/>
    </row>
    <row r="131" spans="1:38" s="14" customFormat="1" ht="44.25" customHeight="1" hidden="1">
      <c r="A131" s="46"/>
      <c r="B131" s="27" t="s">
        <v>180</v>
      </c>
      <c r="C131" s="42"/>
      <c r="D131" s="42"/>
      <c r="E131" s="42"/>
      <c r="F131" s="42"/>
      <c r="G131" s="42">
        <f t="shared" si="39"/>
        <v>0</v>
      </c>
      <c r="H131" s="42" t="e">
        <f t="shared" si="40"/>
        <v>#DIV/0!</v>
      </c>
      <c r="I131" s="42"/>
      <c r="J131" s="42"/>
      <c r="K131" s="42"/>
      <c r="L131" s="50">
        <f t="shared" si="24"/>
        <v>0</v>
      </c>
      <c r="M131" s="36" t="e">
        <f t="shared" si="25"/>
        <v>#DIV/0!</v>
      </c>
      <c r="N131" s="50">
        <f t="shared" si="43"/>
        <v>0</v>
      </c>
      <c r="O131" s="36" t="e">
        <f t="shared" si="44"/>
        <v>#DIV/0!</v>
      </c>
      <c r="P131" s="50">
        <f t="shared" si="41"/>
        <v>0</v>
      </c>
      <c r="Q131" s="36" t="e">
        <f t="shared" si="42"/>
        <v>#DIV/0!</v>
      </c>
      <c r="R131" s="42"/>
      <c r="S131" s="42"/>
      <c r="T131" s="42"/>
      <c r="U131" s="41">
        <f t="shared" si="45"/>
        <v>0</v>
      </c>
      <c r="V131" s="41" t="e">
        <f t="shared" si="46"/>
        <v>#DIV/0!</v>
      </c>
      <c r="W131" s="41">
        <f t="shared" si="47"/>
        <v>0</v>
      </c>
      <c r="X131" s="41" t="e">
        <f t="shared" si="48"/>
        <v>#DIV/0!</v>
      </c>
      <c r="Y131" s="41">
        <f t="shared" si="49"/>
        <v>0</v>
      </c>
      <c r="Z131" s="41" t="e">
        <f t="shared" si="50"/>
        <v>#DIV/0!</v>
      </c>
      <c r="AA131" s="41"/>
      <c r="AB131" s="41"/>
      <c r="AC131" s="23"/>
      <c r="AD131" s="23"/>
      <c r="AE131" s="23"/>
      <c r="AF131" s="23"/>
      <c r="AG131" s="23"/>
      <c r="AH131" s="41"/>
      <c r="AI131" s="15"/>
      <c r="AJ131" s="41"/>
      <c r="AK131" s="15"/>
      <c r="AL131" s="41"/>
    </row>
    <row r="132" spans="1:38" ht="57.75" customHeight="1" hidden="1">
      <c r="A132" s="47" t="s">
        <v>298</v>
      </c>
      <c r="B132" s="43" t="s">
        <v>299</v>
      </c>
      <c r="C132" s="26"/>
      <c r="D132" s="26"/>
      <c r="E132" s="26">
        <f>SUM(E133:E134)</f>
        <v>0</v>
      </c>
      <c r="F132" s="26">
        <f>SUM(F133:F134)</f>
        <v>0</v>
      </c>
      <c r="G132" s="26">
        <f t="shared" si="39"/>
        <v>0</v>
      </c>
      <c r="H132" s="26" t="e">
        <f t="shared" si="40"/>
        <v>#DIV/0!</v>
      </c>
      <c r="I132" s="26">
        <f>SUM(I133:I134)</f>
        <v>0</v>
      </c>
      <c r="J132" s="26">
        <f>SUM(J133:J134)</f>
        <v>0</v>
      </c>
      <c r="K132" s="26">
        <f>SUM(K133:K134)</f>
        <v>0</v>
      </c>
      <c r="L132" s="51">
        <f t="shared" si="24"/>
        <v>0</v>
      </c>
      <c r="M132" s="35" t="e">
        <f t="shared" si="25"/>
        <v>#DIV/0!</v>
      </c>
      <c r="N132" s="51">
        <f t="shared" si="43"/>
        <v>0</v>
      </c>
      <c r="O132" s="35" t="e">
        <f t="shared" si="44"/>
        <v>#DIV/0!</v>
      </c>
      <c r="P132" s="51">
        <f t="shared" si="41"/>
        <v>0</v>
      </c>
      <c r="Q132" s="35" t="e">
        <f t="shared" si="42"/>
        <v>#DIV/0!</v>
      </c>
      <c r="R132" s="26">
        <f>SUM(R133:R134)</f>
        <v>0</v>
      </c>
      <c r="S132" s="26"/>
      <c r="T132" s="26"/>
      <c r="U132" s="40">
        <f t="shared" si="45"/>
        <v>0</v>
      </c>
      <c r="V132" s="40" t="e">
        <f t="shared" si="46"/>
        <v>#DIV/0!</v>
      </c>
      <c r="W132" s="40">
        <f t="shared" si="47"/>
        <v>0</v>
      </c>
      <c r="X132" s="40" t="e">
        <f t="shared" si="48"/>
        <v>#DIV/0!</v>
      </c>
      <c r="Y132" s="40">
        <f t="shared" si="49"/>
        <v>0</v>
      </c>
      <c r="Z132" s="40" t="e">
        <f t="shared" si="50"/>
        <v>#DIV/0!</v>
      </c>
      <c r="AA132" s="40"/>
      <c r="AB132" s="40"/>
      <c r="AC132" s="23"/>
      <c r="AD132" s="23"/>
      <c r="AE132" s="23"/>
      <c r="AF132" s="23"/>
      <c r="AG132" s="23"/>
      <c r="AH132" s="40"/>
      <c r="AI132" s="28"/>
      <c r="AJ132" s="40"/>
      <c r="AK132" s="28"/>
      <c r="AL132" s="40"/>
    </row>
    <row r="133" spans="1:38" s="14" customFormat="1" ht="55.5" customHeight="1" hidden="1">
      <c r="A133" s="57"/>
      <c r="B133" s="27" t="s">
        <v>291</v>
      </c>
      <c r="C133" s="42"/>
      <c r="D133" s="42"/>
      <c r="E133" s="42"/>
      <c r="F133" s="42"/>
      <c r="G133" s="42">
        <f t="shared" si="39"/>
        <v>0</v>
      </c>
      <c r="H133" s="42" t="e">
        <f t="shared" si="40"/>
        <v>#DIV/0!</v>
      </c>
      <c r="I133" s="42"/>
      <c r="J133" s="42"/>
      <c r="K133" s="42"/>
      <c r="L133" s="50">
        <f t="shared" si="24"/>
        <v>0</v>
      </c>
      <c r="M133" s="36" t="e">
        <f t="shared" si="25"/>
        <v>#DIV/0!</v>
      </c>
      <c r="N133" s="50">
        <f t="shared" si="43"/>
        <v>0</v>
      </c>
      <c r="O133" s="36" t="e">
        <f t="shared" si="44"/>
        <v>#DIV/0!</v>
      </c>
      <c r="P133" s="50">
        <f t="shared" si="41"/>
        <v>0</v>
      </c>
      <c r="Q133" s="36" t="e">
        <f t="shared" si="42"/>
        <v>#DIV/0!</v>
      </c>
      <c r="R133" s="42"/>
      <c r="S133" s="42"/>
      <c r="T133" s="42"/>
      <c r="U133" s="41">
        <f t="shared" si="45"/>
        <v>0</v>
      </c>
      <c r="V133" s="41" t="e">
        <f t="shared" si="46"/>
        <v>#DIV/0!</v>
      </c>
      <c r="W133" s="41">
        <f t="shared" si="47"/>
        <v>0</v>
      </c>
      <c r="X133" s="41" t="e">
        <f t="shared" si="48"/>
        <v>#DIV/0!</v>
      </c>
      <c r="Y133" s="41">
        <f t="shared" si="49"/>
        <v>0</v>
      </c>
      <c r="Z133" s="41" t="e">
        <f t="shared" si="50"/>
        <v>#DIV/0!</v>
      </c>
      <c r="AA133" s="41"/>
      <c r="AB133" s="41"/>
      <c r="AC133" s="23"/>
      <c r="AD133" s="23"/>
      <c r="AE133" s="23"/>
      <c r="AF133" s="23"/>
      <c r="AG133" s="23"/>
      <c r="AH133" s="41"/>
      <c r="AI133" s="15"/>
      <c r="AJ133" s="41"/>
      <c r="AK133" s="15"/>
      <c r="AL133" s="41"/>
    </row>
    <row r="134" spans="1:38" s="14" customFormat="1" ht="81" customHeight="1" hidden="1">
      <c r="A134" s="57"/>
      <c r="B134" s="27" t="s">
        <v>292</v>
      </c>
      <c r="C134" s="42"/>
      <c r="D134" s="42"/>
      <c r="E134" s="42"/>
      <c r="F134" s="42"/>
      <c r="G134" s="42">
        <f t="shared" si="39"/>
        <v>0</v>
      </c>
      <c r="H134" s="42" t="e">
        <f t="shared" si="40"/>
        <v>#DIV/0!</v>
      </c>
      <c r="I134" s="42"/>
      <c r="J134" s="42"/>
      <c r="K134" s="42"/>
      <c r="L134" s="50">
        <f t="shared" si="24"/>
        <v>0</v>
      </c>
      <c r="M134" s="36" t="e">
        <f t="shared" si="25"/>
        <v>#DIV/0!</v>
      </c>
      <c r="N134" s="50">
        <f t="shared" si="43"/>
        <v>0</v>
      </c>
      <c r="O134" s="36" t="e">
        <f t="shared" si="44"/>
        <v>#DIV/0!</v>
      </c>
      <c r="P134" s="50">
        <f t="shared" si="41"/>
        <v>0</v>
      </c>
      <c r="Q134" s="36" t="e">
        <f t="shared" si="42"/>
        <v>#DIV/0!</v>
      </c>
      <c r="R134" s="42"/>
      <c r="S134" s="42"/>
      <c r="T134" s="42"/>
      <c r="U134" s="41">
        <f t="shared" si="45"/>
        <v>0</v>
      </c>
      <c r="V134" s="41" t="e">
        <f t="shared" si="46"/>
        <v>#DIV/0!</v>
      </c>
      <c r="W134" s="41">
        <f t="shared" si="47"/>
        <v>0</v>
      </c>
      <c r="X134" s="41" t="e">
        <f t="shared" si="48"/>
        <v>#DIV/0!</v>
      </c>
      <c r="Y134" s="41">
        <f t="shared" si="49"/>
        <v>0</v>
      </c>
      <c r="Z134" s="41" t="e">
        <f t="shared" si="50"/>
        <v>#DIV/0!</v>
      </c>
      <c r="AA134" s="41"/>
      <c r="AB134" s="41"/>
      <c r="AC134" s="23"/>
      <c r="AD134" s="23"/>
      <c r="AE134" s="23"/>
      <c r="AF134" s="23"/>
      <c r="AG134" s="23"/>
      <c r="AH134" s="41"/>
      <c r="AI134" s="15"/>
      <c r="AJ134" s="41"/>
      <c r="AK134" s="15"/>
      <c r="AL134" s="41"/>
    </row>
    <row r="135" spans="1:38" ht="31.5" customHeight="1" hidden="1">
      <c r="A135" s="47" t="s">
        <v>141</v>
      </c>
      <c r="B135" s="43" t="s">
        <v>142</v>
      </c>
      <c r="C135" s="26"/>
      <c r="D135" s="26"/>
      <c r="E135" s="26"/>
      <c r="F135" s="26"/>
      <c r="G135" s="26">
        <f t="shared" si="39"/>
        <v>0</v>
      </c>
      <c r="H135" s="26" t="e">
        <f t="shared" si="40"/>
        <v>#DIV/0!</v>
      </c>
      <c r="I135" s="26"/>
      <c r="J135" s="26"/>
      <c r="K135" s="26"/>
      <c r="L135" s="51">
        <f aca="true" t="shared" si="59" ref="L135:L198">K135-I135</f>
        <v>0</v>
      </c>
      <c r="M135" s="35" t="e">
        <f aca="true" t="shared" si="60" ref="M135:M198">K135/I135*100</f>
        <v>#DIV/0!</v>
      </c>
      <c r="N135" s="51">
        <f t="shared" si="43"/>
        <v>0</v>
      </c>
      <c r="O135" s="35" t="e">
        <f t="shared" si="44"/>
        <v>#DIV/0!</v>
      </c>
      <c r="P135" s="51">
        <f t="shared" si="41"/>
        <v>0</v>
      </c>
      <c r="Q135" s="35" t="e">
        <f t="shared" si="42"/>
        <v>#DIV/0!</v>
      </c>
      <c r="R135" s="26"/>
      <c r="S135" s="26"/>
      <c r="T135" s="26"/>
      <c r="U135" s="40">
        <f t="shared" si="45"/>
        <v>0</v>
      </c>
      <c r="V135" s="40" t="e">
        <f t="shared" si="46"/>
        <v>#DIV/0!</v>
      </c>
      <c r="W135" s="40">
        <f t="shared" si="47"/>
        <v>0</v>
      </c>
      <c r="X135" s="40" t="e">
        <f t="shared" si="48"/>
        <v>#DIV/0!</v>
      </c>
      <c r="Y135" s="40">
        <f t="shared" si="49"/>
        <v>0</v>
      </c>
      <c r="Z135" s="40" t="e">
        <f t="shared" si="50"/>
        <v>#DIV/0!</v>
      </c>
      <c r="AA135" s="40"/>
      <c r="AB135" s="40"/>
      <c r="AC135" s="23"/>
      <c r="AD135" s="23"/>
      <c r="AE135" s="23"/>
      <c r="AF135" s="23"/>
      <c r="AG135" s="23"/>
      <c r="AH135" s="40"/>
      <c r="AI135" s="28"/>
      <c r="AJ135" s="40"/>
      <c r="AK135" s="28"/>
      <c r="AL135" s="40"/>
    </row>
    <row r="136" spans="1:38" ht="47.25" customHeight="1" hidden="1">
      <c r="A136" s="47" t="s">
        <v>283</v>
      </c>
      <c r="B136" s="43" t="s">
        <v>282</v>
      </c>
      <c r="C136" s="26"/>
      <c r="D136" s="26"/>
      <c r="E136" s="26"/>
      <c r="F136" s="26"/>
      <c r="G136" s="26">
        <f t="shared" si="39"/>
        <v>0</v>
      </c>
      <c r="H136" s="26" t="e">
        <f t="shared" si="40"/>
        <v>#DIV/0!</v>
      </c>
      <c r="I136" s="26"/>
      <c r="J136" s="26"/>
      <c r="K136" s="26"/>
      <c r="L136" s="51">
        <f t="shared" si="59"/>
        <v>0</v>
      </c>
      <c r="M136" s="35" t="e">
        <f t="shared" si="60"/>
        <v>#DIV/0!</v>
      </c>
      <c r="N136" s="51">
        <f t="shared" si="43"/>
        <v>0</v>
      </c>
      <c r="O136" s="35" t="e">
        <f t="shared" si="44"/>
        <v>#DIV/0!</v>
      </c>
      <c r="P136" s="51">
        <f t="shared" si="41"/>
        <v>0</v>
      </c>
      <c r="Q136" s="35" t="e">
        <f t="shared" si="42"/>
        <v>#DIV/0!</v>
      </c>
      <c r="R136" s="26"/>
      <c r="S136" s="26"/>
      <c r="T136" s="26"/>
      <c r="U136" s="40">
        <f t="shared" si="45"/>
        <v>0</v>
      </c>
      <c r="V136" s="40" t="e">
        <f t="shared" si="46"/>
        <v>#DIV/0!</v>
      </c>
      <c r="W136" s="40">
        <f t="shared" si="47"/>
        <v>0</v>
      </c>
      <c r="X136" s="40" t="e">
        <f t="shared" si="48"/>
        <v>#DIV/0!</v>
      </c>
      <c r="Y136" s="40">
        <f t="shared" si="49"/>
        <v>0</v>
      </c>
      <c r="Z136" s="40" t="e">
        <f t="shared" si="50"/>
        <v>#DIV/0!</v>
      </c>
      <c r="AA136" s="40"/>
      <c r="AB136" s="40"/>
      <c r="AC136" s="23"/>
      <c r="AD136" s="23"/>
      <c r="AE136" s="23"/>
      <c r="AF136" s="23"/>
      <c r="AG136" s="23"/>
      <c r="AH136" s="40"/>
      <c r="AI136" s="28"/>
      <c r="AJ136" s="40"/>
      <c r="AK136" s="28"/>
      <c r="AL136" s="40"/>
    </row>
    <row r="137" spans="1:38" ht="42.75" customHeight="1" hidden="1">
      <c r="A137" s="47" t="s">
        <v>278</v>
      </c>
      <c r="B137" s="43" t="s">
        <v>269</v>
      </c>
      <c r="C137" s="26"/>
      <c r="D137" s="26"/>
      <c r="E137" s="26"/>
      <c r="F137" s="26"/>
      <c r="G137" s="26">
        <f t="shared" si="39"/>
        <v>0</v>
      </c>
      <c r="H137" s="26" t="e">
        <f t="shared" si="40"/>
        <v>#DIV/0!</v>
      </c>
      <c r="I137" s="26"/>
      <c r="J137" s="26"/>
      <c r="K137" s="26"/>
      <c r="L137" s="51">
        <f t="shared" si="59"/>
        <v>0</v>
      </c>
      <c r="M137" s="35" t="e">
        <f t="shared" si="60"/>
        <v>#DIV/0!</v>
      </c>
      <c r="N137" s="51">
        <f t="shared" si="43"/>
        <v>0</v>
      </c>
      <c r="O137" s="35" t="e">
        <f t="shared" si="44"/>
        <v>#DIV/0!</v>
      </c>
      <c r="P137" s="51">
        <f t="shared" si="41"/>
        <v>0</v>
      </c>
      <c r="Q137" s="35" t="e">
        <f t="shared" si="42"/>
        <v>#DIV/0!</v>
      </c>
      <c r="R137" s="26"/>
      <c r="S137" s="26"/>
      <c r="T137" s="26"/>
      <c r="U137" s="40">
        <f t="shared" si="45"/>
        <v>0</v>
      </c>
      <c r="V137" s="40" t="e">
        <f t="shared" si="46"/>
        <v>#DIV/0!</v>
      </c>
      <c r="W137" s="40">
        <f t="shared" si="47"/>
        <v>0</v>
      </c>
      <c r="X137" s="40" t="e">
        <f t="shared" si="48"/>
        <v>#DIV/0!</v>
      </c>
      <c r="Y137" s="40">
        <f t="shared" si="49"/>
        <v>0</v>
      </c>
      <c r="Z137" s="40" t="e">
        <f t="shared" si="50"/>
        <v>#DIV/0!</v>
      </c>
      <c r="AA137" s="40"/>
      <c r="AB137" s="40"/>
      <c r="AC137" s="23"/>
      <c r="AD137" s="23"/>
      <c r="AE137" s="23"/>
      <c r="AF137" s="23"/>
      <c r="AG137" s="23"/>
      <c r="AH137" s="40"/>
      <c r="AI137" s="28"/>
      <c r="AJ137" s="40"/>
      <c r="AK137" s="28"/>
      <c r="AL137" s="40"/>
    </row>
    <row r="138" spans="1:38" ht="29.25" customHeight="1" hidden="1">
      <c r="A138" s="47" t="s">
        <v>143</v>
      </c>
      <c r="B138" s="43" t="s">
        <v>117</v>
      </c>
      <c r="C138" s="26"/>
      <c r="D138" s="26"/>
      <c r="E138" s="26"/>
      <c r="F138" s="26"/>
      <c r="G138" s="26">
        <f t="shared" si="39"/>
        <v>0</v>
      </c>
      <c r="H138" s="26" t="e">
        <f t="shared" si="40"/>
        <v>#DIV/0!</v>
      </c>
      <c r="I138" s="26"/>
      <c r="J138" s="26"/>
      <c r="K138" s="26"/>
      <c r="L138" s="51">
        <f t="shared" si="59"/>
        <v>0</v>
      </c>
      <c r="M138" s="35" t="e">
        <f t="shared" si="60"/>
        <v>#DIV/0!</v>
      </c>
      <c r="N138" s="51">
        <f t="shared" si="43"/>
        <v>0</v>
      </c>
      <c r="O138" s="35" t="e">
        <f t="shared" si="44"/>
        <v>#DIV/0!</v>
      </c>
      <c r="P138" s="51">
        <f t="shared" si="41"/>
        <v>0</v>
      </c>
      <c r="Q138" s="35" t="e">
        <f t="shared" si="42"/>
        <v>#DIV/0!</v>
      </c>
      <c r="R138" s="26"/>
      <c r="S138" s="26"/>
      <c r="T138" s="26"/>
      <c r="U138" s="40">
        <f t="shared" si="45"/>
        <v>0</v>
      </c>
      <c r="V138" s="40" t="e">
        <f t="shared" si="46"/>
        <v>#DIV/0!</v>
      </c>
      <c r="W138" s="40">
        <f t="shared" si="47"/>
        <v>0</v>
      </c>
      <c r="X138" s="40" t="e">
        <f t="shared" si="48"/>
        <v>#DIV/0!</v>
      </c>
      <c r="Y138" s="40">
        <f t="shared" si="49"/>
        <v>0</v>
      </c>
      <c r="Z138" s="40" t="e">
        <f t="shared" si="50"/>
        <v>#DIV/0!</v>
      </c>
      <c r="AA138" s="40"/>
      <c r="AB138" s="40"/>
      <c r="AC138" s="23"/>
      <c r="AD138" s="23"/>
      <c r="AE138" s="23"/>
      <c r="AF138" s="23"/>
      <c r="AG138" s="23"/>
      <c r="AH138" s="40"/>
      <c r="AI138" s="28"/>
      <c r="AJ138" s="40"/>
      <c r="AK138" s="28"/>
      <c r="AL138" s="40"/>
    </row>
    <row r="139" spans="1:38" ht="31.5" customHeight="1" hidden="1">
      <c r="A139" s="47" t="s">
        <v>144</v>
      </c>
      <c r="B139" s="43" t="s">
        <v>145</v>
      </c>
      <c r="C139" s="26"/>
      <c r="D139" s="26"/>
      <c r="E139" s="26">
        <f>SUM(E140:E142)</f>
        <v>0</v>
      </c>
      <c r="F139" s="26">
        <f>SUM(F140:F142)</f>
        <v>0</v>
      </c>
      <c r="G139" s="26">
        <f t="shared" si="39"/>
        <v>0</v>
      </c>
      <c r="H139" s="26" t="e">
        <f t="shared" si="40"/>
        <v>#DIV/0!</v>
      </c>
      <c r="I139" s="26">
        <f>SUM(I140:I142)</f>
        <v>0</v>
      </c>
      <c r="J139" s="26">
        <f>SUM(J140:J142)</f>
        <v>0</v>
      </c>
      <c r="K139" s="26">
        <f>SUM(K140:K142)</f>
        <v>0</v>
      </c>
      <c r="L139" s="51">
        <f t="shared" si="59"/>
        <v>0</v>
      </c>
      <c r="M139" s="35" t="e">
        <f t="shared" si="60"/>
        <v>#DIV/0!</v>
      </c>
      <c r="N139" s="51">
        <f t="shared" si="43"/>
        <v>0</v>
      </c>
      <c r="O139" s="35" t="e">
        <f t="shared" si="44"/>
        <v>#DIV/0!</v>
      </c>
      <c r="P139" s="51">
        <f t="shared" si="41"/>
        <v>0</v>
      </c>
      <c r="Q139" s="35" t="e">
        <f t="shared" si="42"/>
        <v>#DIV/0!</v>
      </c>
      <c r="R139" s="26">
        <f>SUM(R140:R142)</f>
        <v>0</v>
      </c>
      <c r="S139" s="26"/>
      <c r="T139" s="26"/>
      <c r="U139" s="40">
        <f t="shared" si="45"/>
        <v>0</v>
      </c>
      <c r="V139" s="40" t="e">
        <f t="shared" si="46"/>
        <v>#DIV/0!</v>
      </c>
      <c r="W139" s="40">
        <f t="shared" si="47"/>
        <v>0</v>
      </c>
      <c r="X139" s="40" t="e">
        <f t="shared" si="48"/>
        <v>#DIV/0!</v>
      </c>
      <c r="Y139" s="40">
        <f t="shared" si="49"/>
        <v>0</v>
      </c>
      <c r="Z139" s="40" t="e">
        <f t="shared" si="50"/>
        <v>#DIV/0!</v>
      </c>
      <c r="AA139" s="40"/>
      <c r="AB139" s="40"/>
      <c r="AC139" s="23"/>
      <c r="AD139" s="23"/>
      <c r="AE139" s="23"/>
      <c r="AF139" s="23"/>
      <c r="AG139" s="23"/>
      <c r="AH139" s="40"/>
      <c r="AI139" s="28"/>
      <c r="AJ139" s="40"/>
      <c r="AK139" s="28"/>
      <c r="AL139" s="40"/>
    </row>
    <row r="140" spans="1:38" s="14" customFormat="1" ht="30" customHeight="1" hidden="1">
      <c r="A140" s="46"/>
      <c r="B140" s="27" t="s">
        <v>154</v>
      </c>
      <c r="C140" s="42"/>
      <c r="D140" s="42"/>
      <c r="E140" s="42"/>
      <c r="F140" s="42"/>
      <c r="G140" s="42">
        <f t="shared" si="39"/>
        <v>0</v>
      </c>
      <c r="H140" s="42" t="e">
        <f t="shared" si="40"/>
        <v>#DIV/0!</v>
      </c>
      <c r="I140" s="42"/>
      <c r="J140" s="42"/>
      <c r="K140" s="42"/>
      <c r="L140" s="50">
        <f t="shared" si="59"/>
        <v>0</v>
      </c>
      <c r="M140" s="36" t="e">
        <f t="shared" si="60"/>
        <v>#DIV/0!</v>
      </c>
      <c r="N140" s="50">
        <f t="shared" si="43"/>
        <v>0</v>
      </c>
      <c r="O140" s="36" t="e">
        <f t="shared" si="44"/>
        <v>#DIV/0!</v>
      </c>
      <c r="P140" s="50">
        <f t="shared" si="41"/>
        <v>0</v>
      </c>
      <c r="Q140" s="36" t="e">
        <f t="shared" si="42"/>
        <v>#DIV/0!</v>
      </c>
      <c r="R140" s="42"/>
      <c r="S140" s="42"/>
      <c r="T140" s="42"/>
      <c r="U140" s="41">
        <f t="shared" si="45"/>
        <v>0</v>
      </c>
      <c r="V140" s="41" t="e">
        <f t="shared" si="46"/>
        <v>#DIV/0!</v>
      </c>
      <c r="W140" s="41">
        <f t="shared" si="47"/>
        <v>0</v>
      </c>
      <c r="X140" s="41" t="e">
        <f t="shared" si="48"/>
        <v>#DIV/0!</v>
      </c>
      <c r="Y140" s="41">
        <f t="shared" si="49"/>
        <v>0</v>
      </c>
      <c r="Z140" s="41" t="e">
        <f t="shared" si="50"/>
        <v>#DIV/0!</v>
      </c>
      <c r="AA140" s="41"/>
      <c r="AB140" s="41"/>
      <c r="AC140" s="23"/>
      <c r="AD140" s="23"/>
      <c r="AE140" s="23"/>
      <c r="AF140" s="23"/>
      <c r="AG140" s="23"/>
      <c r="AH140" s="41"/>
      <c r="AI140" s="15"/>
      <c r="AJ140" s="41"/>
      <c r="AK140" s="15"/>
      <c r="AL140" s="41"/>
    </row>
    <row r="141" spans="1:38" s="14" customFormat="1" ht="41.25" customHeight="1" hidden="1">
      <c r="A141" s="46"/>
      <c r="B141" s="27" t="s">
        <v>300</v>
      </c>
      <c r="C141" s="42"/>
      <c r="D141" s="42"/>
      <c r="E141" s="42"/>
      <c r="F141" s="42"/>
      <c r="G141" s="42">
        <f t="shared" si="39"/>
        <v>0</v>
      </c>
      <c r="H141" s="42" t="e">
        <f t="shared" si="40"/>
        <v>#DIV/0!</v>
      </c>
      <c r="I141" s="42"/>
      <c r="J141" s="42"/>
      <c r="K141" s="42"/>
      <c r="L141" s="50">
        <f t="shared" si="59"/>
        <v>0</v>
      </c>
      <c r="M141" s="36" t="e">
        <f t="shared" si="60"/>
        <v>#DIV/0!</v>
      </c>
      <c r="N141" s="50">
        <f t="shared" si="43"/>
        <v>0</v>
      </c>
      <c r="O141" s="36" t="e">
        <f t="shared" si="44"/>
        <v>#DIV/0!</v>
      </c>
      <c r="P141" s="50">
        <f t="shared" si="41"/>
        <v>0</v>
      </c>
      <c r="Q141" s="36" t="e">
        <f t="shared" si="42"/>
        <v>#DIV/0!</v>
      </c>
      <c r="R141" s="42"/>
      <c r="S141" s="42"/>
      <c r="T141" s="42"/>
      <c r="U141" s="41">
        <f t="shared" si="45"/>
        <v>0</v>
      </c>
      <c r="V141" s="41" t="e">
        <f t="shared" si="46"/>
        <v>#DIV/0!</v>
      </c>
      <c r="W141" s="41">
        <f t="shared" si="47"/>
        <v>0</v>
      </c>
      <c r="X141" s="41" t="e">
        <f t="shared" si="48"/>
        <v>#DIV/0!</v>
      </c>
      <c r="Y141" s="41">
        <f t="shared" si="49"/>
        <v>0</v>
      </c>
      <c r="Z141" s="41" t="e">
        <f t="shared" si="50"/>
        <v>#DIV/0!</v>
      </c>
      <c r="AA141" s="41"/>
      <c r="AB141" s="41"/>
      <c r="AC141" s="23"/>
      <c r="AD141" s="23"/>
      <c r="AE141" s="23"/>
      <c r="AF141" s="23"/>
      <c r="AG141" s="23"/>
      <c r="AH141" s="41"/>
      <c r="AI141" s="15"/>
      <c r="AJ141" s="41"/>
      <c r="AK141" s="15"/>
      <c r="AL141" s="41"/>
    </row>
    <row r="142" spans="1:38" s="14" customFormat="1" ht="24.75" customHeight="1" hidden="1">
      <c r="A142" s="46"/>
      <c r="B142" s="27" t="s">
        <v>301</v>
      </c>
      <c r="C142" s="42"/>
      <c r="D142" s="42"/>
      <c r="E142" s="42"/>
      <c r="F142" s="42"/>
      <c r="G142" s="42">
        <f t="shared" si="39"/>
        <v>0</v>
      </c>
      <c r="H142" s="42" t="e">
        <f t="shared" si="40"/>
        <v>#DIV/0!</v>
      </c>
      <c r="I142" s="42"/>
      <c r="J142" s="42"/>
      <c r="K142" s="42"/>
      <c r="L142" s="50">
        <f t="shared" si="59"/>
        <v>0</v>
      </c>
      <c r="M142" s="36" t="e">
        <f t="shared" si="60"/>
        <v>#DIV/0!</v>
      </c>
      <c r="N142" s="50">
        <f t="shared" si="43"/>
        <v>0</v>
      </c>
      <c r="O142" s="36" t="e">
        <f t="shared" si="44"/>
        <v>#DIV/0!</v>
      </c>
      <c r="P142" s="50">
        <f t="shared" si="41"/>
        <v>0</v>
      </c>
      <c r="Q142" s="36" t="e">
        <f t="shared" si="42"/>
        <v>#DIV/0!</v>
      </c>
      <c r="R142" s="42"/>
      <c r="S142" s="42"/>
      <c r="T142" s="42"/>
      <c r="U142" s="41">
        <f t="shared" si="45"/>
        <v>0</v>
      </c>
      <c r="V142" s="41" t="e">
        <f t="shared" si="46"/>
        <v>#DIV/0!</v>
      </c>
      <c r="W142" s="41">
        <f t="shared" si="47"/>
        <v>0</v>
      </c>
      <c r="X142" s="41" t="e">
        <f t="shared" si="48"/>
        <v>#DIV/0!</v>
      </c>
      <c r="Y142" s="41">
        <f t="shared" si="49"/>
        <v>0</v>
      </c>
      <c r="Z142" s="41" t="e">
        <f t="shared" si="50"/>
        <v>#DIV/0!</v>
      </c>
      <c r="AA142" s="41"/>
      <c r="AB142" s="41"/>
      <c r="AC142" s="23"/>
      <c r="AD142" s="23"/>
      <c r="AE142" s="23"/>
      <c r="AF142" s="23"/>
      <c r="AG142" s="23"/>
      <c r="AH142" s="41"/>
      <c r="AI142" s="15"/>
      <c r="AJ142" s="41"/>
      <c r="AK142" s="15"/>
      <c r="AL142" s="41"/>
    </row>
    <row r="143" spans="1:38" ht="24.75" customHeight="1" hidden="1">
      <c r="A143" s="47" t="s">
        <v>279</v>
      </c>
      <c r="B143" s="43" t="s">
        <v>270</v>
      </c>
      <c r="C143" s="51"/>
      <c r="D143" s="51"/>
      <c r="E143" s="51">
        <f>SUM(E144:E145)</f>
        <v>0</v>
      </c>
      <c r="F143" s="51">
        <f>SUM(F144:F145)</f>
        <v>0</v>
      </c>
      <c r="G143" s="51">
        <f t="shared" si="39"/>
        <v>0</v>
      </c>
      <c r="H143" s="51" t="e">
        <f t="shared" si="40"/>
        <v>#DIV/0!</v>
      </c>
      <c r="I143" s="51">
        <f>SUM(I144:I145)</f>
        <v>0</v>
      </c>
      <c r="J143" s="51">
        <f>SUM(J144:J145)</f>
        <v>0</v>
      </c>
      <c r="K143" s="51">
        <f>SUM(K144:K145)</f>
        <v>0</v>
      </c>
      <c r="L143" s="51">
        <f t="shared" si="59"/>
        <v>0</v>
      </c>
      <c r="M143" s="35" t="e">
        <f t="shared" si="60"/>
        <v>#DIV/0!</v>
      </c>
      <c r="N143" s="51">
        <f t="shared" si="43"/>
        <v>0</v>
      </c>
      <c r="O143" s="35" t="e">
        <f t="shared" si="44"/>
        <v>#DIV/0!</v>
      </c>
      <c r="P143" s="51">
        <f t="shared" si="41"/>
        <v>0</v>
      </c>
      <c r="Q143" s="35" t="e">
        <f t="shared" si="42"/>
        <v>#DIV/0!</v>
      </c>
      <c r="R143" s="51">
        <f>SUM(R144:R145)</f>
        <v>0</v>
      </c>
      <c r="S143" s="26"/>
      <c r="T143" s="26"/>
      <c r="U143" s="40">
        <f t="shared" si="45"/>
        <v>0</v>
      </c>
      <c r="V143" s="40" t="e">
        <f t="shared" si="46"/>
        <v>#DIV/0!</v>
      </c>
      <c r="W143" s="40">
        <f t="shared" si="47"/>
        <v>0</v>
      </c>
      <c r="X143" s="40" t="e">
        <f t="shared" si="48"/>
        <v>#DIV/0!</v>
      </c>
      <c r="Y143" s="40">
        <f t="shared" si="49"/>
        <v>0</v>
      </c>
      <c r="Z143" s="40" t="e">
        <f t="shared" si="50"/>
        <v>#DIV/0!</v>
      </c>
      <c r="AA143" s="40"/>
      <c r="AB143" s="40"/>
      <c r="AC143" s="23"/>
      <c r="AD143" s="23"/>
      <c r="AE143" s="23"/>
      <c r="AF143" s="23"/>
      <c r="AG143" s="23"/>
      <c r="AH143" s="40"/>
      <c r="AI143" s="28"/>
      <c r="AJ143" s="40"/>
      <c r="AK143" s="28"/>
      <c r="AL143" s="40"/>
    </row>
    <row r="144" spans="1:38" s="14" customFormat="1" ht="32.25" customHeight="1" hidden="1">
      <c r="A144" s="46"/>
      <c r="B144" s="27" t="s">
        <v>271</v>
      </c>
      <c r="C144" s="50"/>
      <c r="D144" s="50"/>
      <c r="E144" s="50"/>
      <c r="F144" s="50"/>
      <c r="G144" s="50">
        <f aca="true" t="shared" si="61" ref="G144:G207">F144-E144</f>
        <v>0</v>
      </c>
      <c r="H144" s="50" t="e">
        <f aca="true" t="shared" si="62" ref="H144:H207">F144/E144*100</f>
        <v>#DIV/0!</v>
      </c>
      <c r="I144" s="50"/>
      <c r="J144" s="50"/>
      <c r="K144" s="50"/>
      <c r="L144" s="50">
        <f t="shared" si="59"/>
        <v>0</v>
      </c>
      <c r="M144" s="36" t="e">
        <f t="shared" si="60"/>
        <v>#DIV/0!</v>
      </c>
      <c r="N144" s="50">
        <f t="shared" si="43"/>
        <v>0</v>
      </c>
      <c r="O144" s="36" t="e">
        <f t="shared" si="44"/>
        <v>#DIV/0!</v>
      </c>
      <c r="P144" s="50">
        <f aca="true" t="shared" si="63" ref="P144:P207">K144-F144</f>
        <v>0</v>
      </c>
      <c r="Q144" s="36" t="e">
        <f aca="true" t="shared" si="64" ref="Q144:Q207">K144/F144*100</f>
        <v>#DIV/0!</v>
      </c>
      <c r="R144" s="50"/>
      <c r="S144" s="42"/>
      <c r="T144" s="42"/>
      <c r="U144" s="41">
        <f t="shared" si="45"/>
        <v>0</v>
      </c>
      <c r="V144" s="41" t="e">
        <f t="shared" si="46"/>
        <v>#DIV/0!</v>
      </c>
      <c r="W144" s="41">
        <f t="shared" si="47"/>
        <v>0</v>
      </c>
      <c r="X144" s="41" t="e">
        <f t="shared" si="48"/>
        <v>#DIV/0!</v>
      </c>
      <c r="Y144" s="41">
        <f t="shared" si="49"/>
        <v>0</v>
      </c>
      <c r="Z144" s="41" t="e">
        <f t="shared" si="50"/>
        <v>#DIV/0!</v>
      </c>
      <c r="AA144" s="41"/>
      <c r="AB144" s="41"/>
      <c r="AC144" s="23"/>
      <c r="AD144" s="23"/>
      <c r="AE144" s="23"/>
      <c r="AF144" s="23"/>
      <c r="AG144" s="23"/>
      <c r="AH144" s="41"/>
      <c r="AI144" s="15"/>
      <c r="AJ144" s="41"/>
      <c r="AK144" s="15"/>
      <c r="AL144" s="41"/>
    </row>
    <row r="145" spans="1:38" s="14" customFormat="1" ht="24.75" customHeight="1" hidden="1">
      <c r="A145" s="46"/>
      <c r="B145" s="27" t="s">
        <v>188</v>
      </c>
      <c r="C145" s="50"/>
      <c r="D145" s="50"/>
      <c r="E145" s="50"/>
      <c r="F145" s="50"/>
      <c r="G145" s="50">
        <f t="shared" si="61"/>
        <v>0</v>
      </c>
      <c r="H145" s="50" t="e">
        <f t="shared" si="62"/>
        <v>#DIV/0!</v>
      </c>
      <c r="I145" s="50"/>
      <c r="J145" s="50"/>
      <c r="K145" s="50"/>
      <c r="L145" s="50">
        <f t="shared" si="59"/>
        <v>0</v>
      </c>
      <c r="M145" s="36" t="e">
        <f t="shared" si="60"/>
        <v>#DIV/0!</v>
      </c>
      <c r="N145" s="50">
        <f t="shared" si="43"/>
        <v>0</v>
      </c>
      <c r="O145" s="36" t="e">
        <f t="shared" si="44"/>
        <v>#DIV/0!</v>
      </c>
      <c r="P145" s="50">
        <f t="shared" si="63"/>
        <v>0</v>
      </c>
      <c r="Q145" s="36" t="e">
        <f t="shared" si="64"/>
        <v>#DIV/0!</v>
      </c>
      <c r="R145" s="50"/>
      <c r="S145" s="42"/>
      <c r="T145" s="42"/>
      <c r="U145" s="41">
        <f t="shared" si="45"/>
        <v>0</v>
      </c>
      <c r="V145" s="41" t="e">
        <f t="shared" si="46"/>
        <v>#DIV/0!</v>
      </c>
      <c r="W145" s="41">
        <f t="shared" si="47"/>
        <v>0</v>
      </c>
      <c r="X145" s="41" t="e">
        <f t="shared" si="48"/>
        <v>#DIV/0!</v>
      </c>
      <c r="Y145" s="41">
        <f t="shared" si="49"/>
        <v>0</v>
      </c>
      <c r="Z145" s="41" t="e">
        <f t="shared" si="50"/>
        <v>#DIV/0!</v>
      </c>
      <c r="AA145" s="41"/>
      <c r="AB145" s="41"/>
      <c r="AC145" s="23"/>
      <c r="AD145" s="23"/>
      <c r="AE145" s="23"/>
      <c r="AF145" s="23"/>
      <c r="AG145" s="23"/>
      <c r="AH145" s="41"/>
      <c r="AI145" s="15"/>
      <c r="AJ145" s="41"/>
      <c r="AK145" s="15"/>
      <c r="AL145" s="41"/>
    </row>
    <row r="146" spans="1:38" ht="30" customHeight="1" hidden="1">
      <c r="A146" s="47" t="s">
        <v>146</v>
      </c>
      <c r="B146" s="43" t="s">
        <v>111</v>
      </c>
      <c r="C146" s="51"/>
      <c r="D146" s="51"/>
      <c r="E146" s="51">
        <f>E147+E149+E151+E153+E155+E157</f>
        <v>0</v>
      </c>
      <c r="F146" s="51">
        <f>F147+F149+F151+F153+F155+F157</f>
        <v>0</v>
      </c>
      <c r="G146" s="51">
        <f t="shared" si="61"/>
        <v>0</v>
      </c>
      <c r="H146" s="51" t="e">
        <f t="shared" si="62"/>
        <v>#DIV/0!</v>
      </c>
      <c r="I146" s="51">
        <f>I147+I149+I151+I153+I155+I157</f>
        <v>0</v>
      </c>
      <c r="J146" s="51">
        <f>J147+J149+J151+J153+J155+J157</f>
        <v>0</v>
      </c>
      <c r="K146" s="51">
        <f>K147+K149+K151+K153+K155+K157</f>
        <v>0</v>
      </c>
      <c r="L146" s="51">
        <f t="shared" si="59"/>
        <v>0</v>
      </c>
      <c r="M146" s="35" t="e">
        <f t="shared" si="60"/>
        <v>#DIV/0!</v>
      </c>
      <c r="N146" s="51">
        <f t="shared" si="43"/>
        <v>0</v>
      </c>
      <c r="O146" s="35" t="e">
        <f t="shared" si="44"/>
        <v>#DIV/0!</v>
      </c>
      <c r="P146" s="51">
        <f t="shared" si="63"/>
        <v>0</v>
      </c>
      <c r="Q146" s="35" t="e">
        <f t="shared" si="64"/>
        <v>#DIV/0!</v>
      </c>
      <c r="R146" s="51">
        <f>R147+R149+R151+R153+R155+R157</f>
        <v>0</v>
      </c>
      <c r="S146" s="26"/>
      <c r="T146" s="26"/>
      <c r="U146" s="40">
        <f t="shared" si="45"/>
        <v>0</v>
      </c>
      <c r="V146" s="40" t="e">
        <f t="shared" si="46"/>
        <v>#DIV/0!</v>
      </c>
      <c r="W146" s="40">
        <f t="shared" si="47"/>
        <v>0</v>
      </c>
      <c r="X146" s="40" t="e">
        <f t="shared" si="48"/>
        <v>#DIV/0!</v>
      </c>
      <c r="Y146" s="40">
        <f t="shared" si="49"/>
        <v>0</v>
      </c>
      <c r="Z146" s="40" t="e">
        <f t="shared" si="50"/>
        <v>#DIV/0!</v>
      </c>
      <c r="AA146" s="40"/>
      <c r="AB146" s="40"/>
      <c r="AC146" s="23"/>
      <c r="AD146" s="23"/>
      <c r="AE146" s="23"/>
      <c r="AF146" s="23"/>
      <c r="AG146" s="23"/>
      <c r="AH146" s="40"/>
      <c r="AI146" s="28"/>
      <c r="AJ146" s="40"/>
      <c r="AK146" s="28"/>
      <c r="AL146" s="40"/>
    </row>
    <row r="147" spans="1:38" ht="30" customHeight="1" hidden="1">
      <c r="A147" s="47" t="s">
        <v>147</v>
      </c>
      <c r="B147" s="43" t="s">
        <v>272</v>
      </c>
      <c r="C147" s="51"/>
      <c r="D147" s="51"/>
      <c r="E147" s="51">
        <f>E148</f>
        <v>0</v>
      </c>
      <c r="F147" s="51">
        <f>F148</f>
        <v>0</v>
      </c>
      <c r="G147" s="51">
        <f t="shared" si="61"/>
        <v>0</v>
      </c>
      <c r="H147" s="51" t="e">
        <f t="shared" si="62"/>
        <v>#DIV/0!</v>
      </c>
      <c r="I147" s="51">
        <f>I148</f>
        <v>0</v>
      </c>
      <c r="J147" s="51">
        <f>J148</f>
        <v>0</v>
      </c>
      <c r="K147" s="51">
        <f>K148</f>
        <v>0</v>
      </c>
      <c r="L147" s="51">
        <f t="shared" si="59"/>
        <v>0</v>
      </c>
      <c r="M147" s="35" t="e">
        <f t="shared" si="60"/>
        <v>#DIV/0!</v>
      </c>
      <c r="N147" s="51">
        <f t="shared" si="43"/>
        <v>0</v>
      </c>
      <c r="O147" s="35" t="e">
        <f t="shared" si="44"/>
        <v>#DIV/0!</v>
      </c>
      <c r="P147" s="51">
        <f t="shared" si="63"/>
        <v>0</v>
      </c>
      <c r="Q147" s="35" t="e">
        <f t="shared" si="64"/>
        <v>#DIV/0!</v>
      </c>
      <c r="R147" s="51">
        <f>R148</f>
        <v>0</v>
      </c>
      <c r="S147" s="26"/>
      <c r="T147" s="26"/>
      <c r="U147" s="40">
        <f t="shared" si="45"/>
        <v>0</v>
      </c>
      <c r="V147" s="40" t="e">
        <f t="shared" si="46"/>
        <v>#DIV/0!</v>
      </c>
      <c r="W147" s="40">
        <f t="shared" si="47"/>
        <v>0</v>
      </c>
      <c r="X147" s="40" t="e">
        <f t="shared" si="48"/>
        <v>#DIV/0!</v>
      </c>
      <c r="Y147" s="40">
        <f t="shared" si="49"/>
        <v>0</v>
      </c>
      <c r="Z147" s="40" t="e">
        <f t="shared" si="50"/>
        <v>#DIV/0!</v>
      </c>
      <c r="AA147" s="40"/>
      <c r="AB147" s="40"/>
      <c r="AC147" s="23"/>
      <c r="AD147" s="23"/>
      <c r="AE147" s="23"/>
      <c r="AF147" s="23"/>
      <c r="AG147" s="23"/>
      <c r="AH147" s="40"/>
      <c r="AI147" s="28"/>
      <c r="AJ147" s="40"/>
      <c r="AK147" s="28"/>
      <c r="AL147" s="40"/>
    </row>
    <row r="148" spans="1:38" s="14" customFormat="1" ht="24.75" customHeight="1" hidden="1">
      <c r="A148" s="46"/>
      <c r="B148" s="27" t="s">
        <v>151</v>
      </c>
      <c r="C148" s="50"/>
      <c r="D148" s="50"/>
      <c r="E148" s="50"/>
      <c r="F148" s="50"/>
      <c r="G148" s="50">
        <f t="shared" si="61"/>
        <v>0</v>
      </c>
      <c r="H148" s="50" t="e">
        <f t="shared" si="62"/>
        <v>#DIV/0!</v>
      </c>
      <c r="I148" s="50"/>
      <c r="J148" s="50"/>
      <c r="K148" s="50"/>
      <c r="L148" s="50">
        <f t="shared" si="59"/>
        <v>0</v>
      </c>
      <c r="M148" s="36" t="e">
        <f t="shared" si="60"/>
        <v>#DIV/0!</v>
      </c>
      <c r="N148" s="50">
        <f t="shared" si="43"/>
        <v>0</v>
      </c>
      <c r="O148" s="36" t="e">
        <f t="shared" si="44"/>
        <v>#DIV/0!</v>
      </c>
      <c r="P148" s="50">
        <f t="shared" si="63"/>
        <v>0</v>
      </c>
      <c r="Q148" s="36" t="e">
        <f t="shared" si="64"/>
        <v>#DIV/0!</v>
      </c>
      <c r="R148" s="50"/>
      <c r="S148" s="42"/>
      <c r="T148" s="42"/>
      <c r="U148" s="41">
        <f t="shared" si="45"/>
        <v>0</v>
      </c>
      <c r="V148" s="41" t="e">
        <f t="shared" si="46"/>
        <v>#DIV/0!</v>
      </c>
      <c r="W148" s="41">
        <f t="shared" si="47"/>
        <v>0</v>
      </c>
      <c r="X148" s="41" t="e">
        <f t="shared" si="48"/>
        <v>#DIV/0!</v>
      </c>
      <c r="Y148" s="41">
        <f t="shared" si="49"/>
        <v>0</v>
      </c>
      <c r="Z148" s="41" t="e">
        <f t="shared" si="50"/>
        <v>#DIV/0!</v>
      </c>
      <c r="AA148" s="41"/>
      <c r="AB148" s="41"/>
      <c r="AC148" s="23"/>
      <c r="AD148" s="23"/>
      <c r="AE148" s="23"/>
      <c r="AF148" s="23"/>
      <c r="AG148" s="23"/>
      <c r="AH148" s="41"/>
      <c r="AI148" s="15"/>
      <c r="AJ148" s="41"/>
      <c r="AK148" s="15"/>
      <c r="AL148" s="41"/>
    </row>
    <row r="149" spans="1:38" ht="27.75" customHeight="1" hidden="1">
      <c r="A149" s="47" t="s">
        <v>148</v>
      </c>
      <c r="B149" s="43" t="s">
        <v>111</v>
      </c>
      <c r="C149" s="51"/>
      <c r="D149" s="51"/>
      <c r="E149" s="51">
        <f>E150</f>
        <v>0</v>
      </c>
      <c r="F149" s="51">
        <f>F150</f>
        <v>0</v>
      </c>
      <c r="G149" s="51">
        <f t="shared" si="61"/>
        <v>0</v>
      </c>
      <c r="H149" s="51" t="e">
        <f t="shared" si="62"/>
        <v>#DIV/0!</v>
      </c>
      <c r="I149" s="51">
        <f>I150</f>
        <v>0</v>
      </c>
      <c r="J149" s="51">
        <f>J150</f>
        <v>0</v>
      </c>
      <c r="K149" s="51">
        <f>K150</f>
        <v>0</v>
      </c>
      <c r="L149" s="51">
        <f t="shared" si="59"/>
        <v>0</v>
      </c>
      <c r="M149" s="35" t="e">
        <f t="shared" si="60"/>
        <v>#DIV/0!</v>
      </c>
      <c r="N149" s="51">
        <f t="shared" si="43"/>
        <v>0</v>
      </c>
      <c r="O149" s="35" t="e">
        <f t="shared" si="44"/>
        <v>#DIV/0!</v>
      </c>
      <c r="P149" s="51">
        <f t="shared" si="63"/>
        <v>0</v>
      </c>
      <c r="Q149" s="35" t="e">
        <f t="shared" si="64"/>
        <v>#DIV/0!</v>
      </c>
      <c r="R149" s="51">
        <f>R150</f>
        <v>0</v>
      </c>
      <c r="S149" s="26"/>
      <c r="T149" s="26"/>
      <c r="U149" s="40">
        <f t="shared" si="45"/>
        <v>0</v>
      </c>
      <c r="V149" s="40" t="e">
        <f t="shared" si="46"/>
        <v>#DIV/0!</v>
      </c>
      <c r="W149" s="40">
        <f t="shared" si="47"/>
        <v>0</v>
      </c>
      <c r="X149" s="40" t="e">
        <f t="shared" si="48"/>
        <v>#DIV/0!</v>
      </c>
      <c r="Y149" s="40">
        <f t="shared" si="49"/>
        <v>0</v>
      </c>
      <c r="Z149" s="40" t="e">
        <f t="shared" si="50"/>
        <v>#DIV/0!</v>
      </c>
      <c r="AA149" s="40"/>
      <c r="AB149" s="40"/>
      <c r="AC149" s="23"/>
      <c r="AD149" s="23"/>
      <c r="AE149" s="23"/>
      <c r="AF149" s="23"/>
      <c r="AG149" s="23"/>
      <c r="AH149" s="40"/>
      <c r="AI149" s="28"/>
      <c r="AJ149" s="40"/>
      <c r="AK149" s="28"/>
      <c r="AL149" s="40"/>
    </row>
    <row r="150" spans="1:38" s="14" customFormat="1" ht="27.75" customHeight="1" hidden="1">
      <c r="A150" s="46"/>
      <c r="B150" s="27" t="s">
        <v>273</v>
      </c>
      <c r="C150" s="50"/>
      <c r="D150" s="50"/>
      <c r="E150" s="50"/>
      <c r="F150" s="50"/>
      <c r="G150" s="50">
        <f t="shared" si="61"/>
        <v>0</v>
      </c>
      <c r="H150" s="50" t="e">
        <f t="shared" si="62"/>
        <v>#DIV/0!</v>
      </c>
      <c r="I150" s="50"/>
      <c r="J150" s="50"/>
      <c r="K150" s="50"/>
      <c r="L150" s="50">
        <f t="shared" si="59"/>
        <v>0</v>
      </c>
      <c r="M150" s="36" t="e">
        <f t="shared" si="60"/>
        <v>#DIV/0!</v>
      </c>
      <c r="N150" s="50">
        <f t="shared" si="43"/>
        <v>0</v>
      </c>
      <c r="O150" s="36" t="e">
        <f t="shared" si="44"/>
        <v>#DIV/0!</v>
      </c>
      <c r="P150" s="50">
        <f t="shared" si="63"/>
        <v>0</v>
      </c>
      <c r="Q150" s="36" t="e">
        <f t="shared" si="64"/>
        <v>#DIV/0!</v>
      </c>
      <c r="R150" s="50"/>
      <c r="S150" s="42"/>
      <c r="T150" s="42"/>
      <c r="U150" s="41">
        <f t="shared" si="45"/>
        <v>0</v>
      </c>
      <c r="V150" s="41" t="e">
        <f t="shared" si="46"/>
        <v>#DIV/0!</v>
      </c>
      <c r="W150" s="41">
        <f t="shared" si="47"/>
        <v>0</v>
      </c>
      <c r="X150" s="41" t="e">
        <f t="shared" si="48"/>
        <v>#DIV/0!</v>
      </c>
      <c r="Y150" s="41">
        <f t="shared" si="49"/>
        <v>0</v>
      </c>
      <c r="Z150" s="41" t="e">
        <f t="shared" si="50"/>
        <v>#DIV/0!</v>
      </c>
      <c r="AA150" s="41"/>
      <c r="AB150" s="41"/>
      <c r="AC150" s="23"/>
      <c r="AD150" s="23"/>
      <c r="AE150" s="23"/>
      <c r="AF150" s="23"/>
      <c r="AG150" s="23"/>
      <c r="AH150" s="41"/>
      <c r="AI150" s="15"/>
      <c r="AJ150" s="41"/>
      <c r="AK150" s="15"/>
      <c r="AL150" s="41"/>
    </row>
    <row r="151" spans="1:38" ht="27.75" customHeight="1" hidden="1">
      <c r="A151" s="47" t="s">
        <v>149</v>
      </c>
      <c r="B151" s="43" t="s">
        <v>111</v>
      </c>
      <c r="C151" s="51"/>
      <c r="D151" s="51"/>
      <c r="E151" s="51">
        <f>E152</f>
        <v>0</v>
      </c>
      <c r="F151" s="51">
        <f>F152</f>
        <v>0</v>
      </c>
      <c r="G151" s="51">
        <f t="shared" si="61"/>
        <v>0</v>
      </c>
      <c r="H151" s="51" t="e">
        <f t="shared" si="62"/>
        <v>#DIV/0!</v>
      </c>
      <c r="I151" s="51">
        <f>I152</f>
        <v>0</v>
      </c>
      <c r="J151" s="51">
        <f>J152</f>
        <v>0</v>
      </c>
      <c r="K151" s="51">
        <f>K152</f>
        <v>0</v>
      </c>
      <c r="L151" s="51">
        <f t="shared" si="59"/>
        <v>0</v>
      </c>
      <c r="M151" s="35" t="e">
        <f t="shared" si="60"/>
        <v>#DIV/0!</v>
      </c>
      <c r="N151" s="51">
        <f t="shared" si="43"/>
        <v>0</v>
      </c>
      <c r="O151" s="35" t="e">
        <f t="shared" si="44"/>
        <v>#DIV/0!</v>
      </c>
      <c r="P151" s="51">
        <f t="shared" si="63"/>
        <v>0</v>
      </c>
      <c r="Q151" s="35" t="e">
        <f t="shared" si="64"/>
        <v>#DIV/0!</v>
      </c>
      <c r="R151" s="51">
        <f>R152</f>
        <v>0</v>
      </c>
      <c r="S151" s="26"/>
      <c r="T151" s="26"/>
      <c r="U151" s="40">
        <f t="shared" si="45"/>
        <v>0</v>
      </c>
      <c r="V151" s="40" t="e">
        <f t="shared" si="46"/>
        <v>#DIV/0!</v>
      </c>
      <c r="W151" s="40">
        <f t="shared" si="47"/>
        <v>0</v>
      </c>
      <c r="X151" s="40" t="e">
        <f t="shared" si="48"/>
        <v>#DIV/0!</v>
      </c>
      <c r="Y151" s="40">
        <f t="shared" si="49"/>
        <v>0</v>
      </c>
      <c r="Z151" s="40" t="e">
        <f t="shared" si="50"/>
        <v>#DIV/0!</v>
      </c>
      <c r="AA151" s="40"/>
      <c r="AB151" s="40"/>
      <c r="AC151" s="23"/>
      <c r="AD151" s="23"/>
      <c r="AE151" s="23"/>
      <c r="AF151" s="23"/>
      <c r="AG151" s="23"/>
      <c r="AH151" s="40"/>
      <c r="AI151" s="28"/>
      <c r="AJ151" s="40"/>
      <c r="AK151" s="28"/>
      <c r="AL151" s="40"/>
    </row>
    <row r="152" spans="1:38" s="14" customFormat="1" ht="27.75" customHeight="1" hidden="1">
      <c r="A152" s="46"/>
      <c r="B152" s="27" t="s">
        <v>273</v>
      </c>
      <c r="C152" s="50"/>
      <c r="D152" s="50"/>
      <c r="E152" s="50"/>
      <c r="F152" s="50"/>
      <c r="G152" s="50">
        <f t="shared" si="61"/>
        <v>0</v>
      </c>
      <c r="H152" s="50" t="e">
        <f t="shared" si="62"/>
        <v>#DIV/0!</v>
      </c>
      <c r="I152" s="50"/>
      <c r="J152" s="50"/>
      <c r="K152" s="50"/>
      <c r="L152" s="50">
        <f t="shared" si="59"/>
        <v>0</v>
      </c>
      <c r="M152" s="36" t="e">
        <f t="shared" si="60"/>
        <v>#DIV/0!</v>
      </c>
      <c r="N152" s="50">
        <f aca="true" t="shared" si="65" ref="N152:N215">K152-J152</f>
        <v>0</v>
      </c>
      <c r="O152" s="36" t="e">
        <f aca="true" t="shared" si="66" ref="O152:O215">K152/J152*100</f>
        <v>#DIV/0!</v>
      </c>
      <c r="P152" s="50">
        <f t="shared" si="63"/>
        <v>0</v>
      </c>
      <c r="Q152" s="36" t="e">
        <f t="shared" si="64"/>
        <v>#DIV/0!</v>
      </c>
      <c r="R152" s="50"/>
      <c r="S152" s="42"/>
      <c r="T152" s="42"/>
      <c r="U152" s="41">
        <f t="shared" si="45"/>
        <v>0</v>
      </c>
      <c r="V152" s="41" t="e">
        <f t="shared" si="46"/>
        <v>#DIV/0!</v>
      </c>
      <c r="W152" s="41">
        <f t="shared" si="47"/>
        <v>0</v>
      </c>
      <c r="X152" s="41" t="e">
        <f t="shared" si="48"/>
        <v>#DIV/0!</v>
      </c>
      <c r="Y152" s="41">
        <f t="shared" si="49"/>
        <v>0</v>
      </c>
      <c r="Z152" s="41" t="e">
        <f t="shared" si="50"/>
        <v>#DIV/0!</v>
      </c>
      <c r="AA152" s="41"/>
      <c r="AB152" s="41"/>
      <c r="AC152" s="23"/>
      <c r="AD152" s="23"/>
      <c r="AE152" s="23"/>
      <c r="AF152" s="23"/>
      <c r="AG152" s="23"/>
      <c r="AH152" s="41"/>
      <c r="AI152" s="15"/>
      <c r="AJ152" s="41"/>
      <c r="AK152" s="15"/>
      <c r="AL152" s="41"/>
    </row>
    <row r="153" spans="1:38" ht="27.75" customHeight="1" hidden="1">
      <c r="A153" s="47" t="s">
        <v>189</v>
      </c>
      <c r="B153" s="43" t="s">
        <v>111</v>
      </c>
      <c r="C153" s="51"/>
      <c r="D153" s="51"/>
      <c r="E153" s="51">
        <f>E154</f>
        <v>0</v>
      </c>
      <c r="F153" s="51">
        <f>F154</f>
        <v>0</v>
      </c>
      <c r="G153" s="51">
        <f t="shared" si="61"/>
        <v>0</v>
      </c>
      <c r="H153" s="51" t="e">
        <f t="shared" si="62"/>
        <v>#DIV/0!</v>
      </c>
      <c r="I153" s="51">
        <f>I154</f>
        <v>0</v>
      </c>
      <c r="J153" s="51">
        <f>J154</f>
        <v>0</v>
      </c>
      <c r="K153" s="51">
        <f>K154</f>
        <v>0</v>
      </c>
      <c r="L153" s="51">
        <f t="shared" si="59"/>
        <v>0</v>
      </c>
      <c r="M153" s="35" t="e">
        <f t="shared" si="60"/>
        <v>#DIV/0!</v>
      </c>
      <c r="N153" s="51">
        <f t="shared" si="65"/>
        <v>0</v>
      </c>
      <c r="O153" s="35" t="e">
        <f t="shared" si="66"/>
        <v>#DIV/0!</v>
      </c>
      <c r="P153" s="51">
        <f t="shared" si="63"/>
        <v>0</v>
      </c>
      <c r="Q153" s="35" t="e">
        <f t="shared" si="64"/>
        <v>#DIV/0!</v>
      </c>
      <c r="R153" s="51">
        <f>R154</f>
        <v>0</v>
      </c>
      <c r="S153" s="26"/>
      <c r="T153" s="26"/>
      <c r="U153" s="40">
        <f t="shared" si="45"/>
        <v>0</v>
      </c>
      <c r="V153" s="40" t="e">
        <f t="shared" si="46"/>
        <v>#DIV/0!</v>
      </c>
      <c r="W153" s="40">
        <f t="shared" si="47"/>
        <v>0</v>
      </c>
      <c r="X153" s="40" t="e">
        <f t="shared" si="48"/>
        <v>#DIV/0!</v>
      </c>
      <c r="Y153" s="40">
        <f t="shared" si="49"/>
        <v>0</v>
      </c>
      <c r="Z153" s="40" t="e">
        <f t="shared" si="50"/>
        <v>#DIV/0!</v>
      </c>
      <c r="AA153" s="40"/>
      <c r="AB153" s="40"/>
      <c r="AC153" s="23"/>
      <c r="AD153" s="23"/>
      <c r="AE153" s="23"/>
      <c r="AF153" s="23"/>
      <c r="AG153" s="23"/>
      <c r="AH153" s="40"/>
      <c r="AI153" s="28"/>
      <c r="AJ153" s="40"/>
      <c r="AK153" s="28"/>
      <c r="AL153" s="40"/>
    </row>
    <row r="154" spans="1:38" s="14" customFormat="1" ht="24.75" customHeight="1" hidden="1">
      <c r="A154" s="46"/>
      <c r="B154" s="27" t="s">
        <v>151</v>
      </c>
      <c r="C154" s="50"/>
      <c r="D154" s="50"/>
      <c r="E154" s="50"/>
      <c r="F154" s="50"/>
      <c r="G154" s="50">
        <f t="shared" si="61"/>
        <v>0</v>
      </c>
      <c r="H154" s="50" t="e">
        <f t="shared" si="62"/>
        <v>#DIV/0!</v>
      </c>
      <c r="I154" s="50"/>
      <c r="J154" s="50"/>
      <c r="K154" s="50"/>
      <c r="L154" s="50">
        <f t="shared" si="59"/>
        <v>0</v>
      </c>
      <c r="M154" s="36" t="e">
        <f t="shared" si="60"/>
        <v>#DIV/0!</v>
      </c>
      <c r="N154" s="50">
        <f t="shared" si="65"/>
        <v>0</v>
      </c>
      <c r="O154" s="36" t="e">
        <f t="shared" si="66"/>
        <v>#DIV/0!</v>
      </c>
      <c r="P154" s="50">
        <f t="shared" si="63"/>
        <v>0</v>
      </c>
      <c r="Q154" s="36" t="e">
        <f t="shared" si="64"/>
        <v>#DIV/0!</v>
      </c>
      <c r="R154" s="50"/>
      <c r="S154" s="42"/>
      <c r="T154" s="42"/>
      <c r="U154" s="41">
        <f t="shared" si="45"/>
        <v>0</v>
      </c>
      <c r="V154" s="41" t="e">
        <f t="shared" si="46"/>
        <v>#DIV/0!</v>
      </c>
      <c r="W154" s="41">
        <f t="shared" si="47"/>
        <v>0</v>
      </c>
      <c r="X154" s="41" t="e">
        <f t="shared" si="48"/>
        <v>#DIV/0!</v>
      </c>
      <c r="Y154" s="41">
        <f t="shared" si="49"/>
        <v>0</v>
      </c>
      <c r="Z154" s="41" t="e">
        <f t="shared" si="50"/>
        <v>#DIV/0!</v>
      </c>
      <c r="AA154" s="41"/>
      <c r="AB154" s="41"/>
      <c r="AC154" s="23"/>
      <c r="AD154" s="23"/>
      <c r="AE154" s="23"/>
      <c r="AF154" s="23"/>
      <c r="AG154" s="23"/>
      <c r="AH154" s="41"/>
      <c r="AI154" s="15"/>
      <c r="AJ154" s="41"/>
      <c r="AK154" s="15"/>
      <c r="AL154" s="41"/>
    </row>
    <row r="155" spans="1:38" ht="27.75" customHeight="1" hidden="1">
      <c r="A155" s="47" t="s">
        <v>280</v>
      </c>
      <c r="B155" s="43" t="s">
        <v>111</v>
      </c>
      <c r="C155" s="51"/>
      <c r="D155" s="51"/>
      <c r="E155" s="51">
        <f>E156</f>
        <v>0</v>
      </c>
      <c r="F155" s="51">
        <f>F156</f>
        <v>0</v>
      </c>
      <c r="G155" s="51">
        <f t="shared" si="61"/>
        <v>0</v>
      </c>
      <c r="H155" s="51" t="e">
        <f t="shared" si="62"/>
        <v>#DIV/0!</v>
      </c>
      <c r="I155" s="51">
        <f>I156</f>
        <v>0</v>
      </c>
      <c r="J155" s="51">
        <f>J156</f>
        <v>0</v>
      </c>
      <c r="K155" s="51">
        <f>K156</f>
        <v>0</v>
      </c>
      <c r="L155" s="51">
        <f t="shared" si="59"/>
        <v>0</v>
      </c>
      <c r="M155" s="35" t="e">
        <f t="shared" si="60"/>
        <v>#DIV/0!</v>
      </c>
      <c r="N155" s="51">
        <f t="shared" si="65"/>
        <v>0</v>
      </c>
      <c r="O155" s="35" t="e">
        <f t="shared" si="66"/>
        <v>#DIV/0!</v>
      </c>
      <c r="P155" s="51">
        <f t="shared" si="63"/>
        <v>0</v>
      </c>
      <c r="Q155" s="35" t="e">
        <f t="shared" si="64"/>
        <v>#DIV/0!</v>
      </c>
      <c r="R155" s="51">
        <f>R156</f>
        <v>0</v>
      </c>
      <c r="S155" s="26"/>
      <c r="T155" s="26"/>
      <c r="U155" s="40">
        <f t="shared" si="45"/>
        <v>0</v>
      </c>
      <c r="V155" s="40" t="e">
        <f t="shared" si="46"/>
        <v>#DIV/0!</v>
      </c>
      <c r="W155" s="40">
        <f t="shared" si="47"/>
        <v>0</v>
      </c>
      <c r="X155" s="40" t="e">
        <f t="shared" si="48"/>
        <v>#DIV/0!</v>
      </c>
      <c r="Y155" s="40">
        <f t="shared" si="49"/>
        <v>0</v>
      </c>
      <c r="Z155" s="40" t="e">
        <f t="shared" si="50"/>
        <v>#DIV/0!</v>
      </c>
      <c r="AA155" s="40"/>
      <c r="AB155" s="40"/>
      <c r="AC155" s="23"/>
      <c r="AD155" s="23"/>
      <c r="AE155" s="23"/>
      <c r="AF155" s="23"/>
      <c r="AG155" s="23"/>
      <c r="AH155" s="40"/>
      <c r="AI155" s="28"/>
      <c r="AJ155" s="40"/>
      <c r="AK155" s="28"/>
      <c r="AL155" s="40"/>
    </row>
    <row r="156" spans="1:38" s="14" customFormat="1" ht="24.75" customHeight="1" hidden="1">
      <c r="A156" s="46"/>
      <c r="B156" s="27" t="s">
        <v>187</v>
      </c>
      <c r="C156" s="50"/>
      <c r="D156" s="50"/>
      <c r="E156" s="50"/>
      <c r="F156" s="50"/>
      <c r="G156" s="50">
        <f t="shared" si="61"/>
        <v>0</v>
      </c>
      <c r="H156" s="50" t="e">
        <f t="shared" si="62"/>
        <v>#DIV/0!</v>
      </c>
      <c r="I156" s="50"/>
      <c r="J156" s="50"/>
      <c r="K156" s="50"/>
      <c r="L156" s="50">
        <f t="shared" si="59"/>
        <v>0</v>
      </c>
      <c r="M156" s="36" t="e">
        <f t="shared" si="60"/>
        <v>#DIV/0!</v>
      </c>
      <c r="N156" s="50">
        <f t="shared" si="65"/>
        <v>0</v>
      </c>
      <c r="O156" s="36" t="e">
        <f t="shared" si="66"/>
        <v>#DIV/0!</v>
      </c>
      <c r="P156" s="50">
        <f t="shared" si="63"/>
        <v>0</v>
      </c>
      <c r="Q156" s="36" t="e">
        <f t="shared" si="64"/>
        <v>#DIV/0!</v>
      </c>
      <c r="R156" s="50"/>
      <c r="S156" s="42"/>
      <c r="T156" s="42"/>
      <c r="U156" s="41">
        <f t="shared" si="45"/>
        <v>0</v>
      </c>
      <c r="V156" s="41" t="e">
        <f t="shared" si="46"/>
        <v>#DIV/0!</v>
      </c>
      <c r="W156" s="41">
        <f t="shared" si="47"/>
        <v>0</v>
      </c>
      <c r="X156" s="41" t="e">
        <f t="shared" si="48"/>
        <v>#DIV/0!</v>
      </c>
      <c r="Y156" s="41">
        <f t="shared" si="49"/>
        <v>0</v>
      </c>
      <c r="Z156" s="41" t="e">
        <f t="shared" si="50"/>
        <v>#DIV/0!</v>
      </c>
      <c r="AA156" s="41"/>
      <c r="AB156" s="41"/>
      <c r="AC156" s="23"/>
      <c r="AD156" s="23"/>
      <c r="AE156" s="23"/>
      <c r="AF156" s="23"/>
      <c r="AG156" s="23"/>
      <c r="AH156" s="41"/>
      <c r="AI156" s="15"/>
      <c r="AJ156" s="41"/>
      <c r="AK156" s="15"/>
      <c r="AL156" s="41"/>
    </row>
    <row r="157" spans="1:38" ht="27.75" customHeight="1" hidden="1">
      <c r="A157" s="47" t="s">
        <v>281</v>
      </c>
      <c r="B157" s="43" t="s">
        <v>111</v>
      </c>
      <c r="C157" s="51"/>
      <c r="D157" s="51"/>
      <c r="E157" s="51">
        <f>E158</f>
        <v>0</v>
      </c>
      <c r="F157" s="51">
        <f>F158</f>
        <v>0</v>
      </c>
      <c r="G157" s="51">
        <f t="shared" si="61"/>
        <v>0</v>
      </c>
      <c r="H157" s="51" t="e">
        <f t="shared" si="62"/>
        <v>#DIV/0!</v>
      </c>
      <c r="I157" s="51">
        <f>I158</f>
        <v>0</v>
      </c>
      <c r="J157" s="51">
        <f>J158</f>
        <v>0</v>
      </c>
      <c r="K157" s="51">
        <f>K158</f>
        <v>0</v>
      </c>
      <c r="L157" s="51">
        <f t="shared" si="59"/>
        <v>0</v>
      </c>
      <c r="M157" s="35" t="e">
        <f t="shared" si="60"/>
        <v>#DIV/0!</v>
      </c>
      <c r="N157" s="51">
        <f t="shared" si="65"/>
        <v>0</v>
      </c>
      <c r="O157" s="35" t="e">
        <f t="shared" si="66"/>
        <v>#DIV/0!</v>
      </c>
      <c r="P157" s="51">
        <f t="shared" si="63"/>
        <v>0</v>
      </c>
      <c r="Q157" s="35" t="e">
        <f t="shared" si="64"/>
        <v>#DIV/0!</v>
      </c>
      <c r="R157" s="51">
        <f>R158</f>
        <v>0</v>
      </c>
      <c r="S157" s="26"/>
      <c r="T157" s="26"/>
      <c r="U157" s="40">
        <f aca="true" t="shared" si="67" ref="U157:U219">T157-J157</f>
        <v>0</v>
      </c>
      <c r="V157" s="40" t="e">
        <f aca="true" t="shared" si="68" ref="V157:V219">T157/J157*100</f>
        <v>#DIV/0!</v>
      </c>
      <c r="W157" s="40">
        <f aca="true" t="shared" si="69" ref="W157:W219">T157-K157</f>
        <v>0</v>
      </c>
      <c r="X157" s="40" t="e">
        <f aca="true" t="shared" si="70" ref="X157:X219">T157/K157*100</f>
        <v>#DIV/0!</v>
      </c>
      <c r="Y157" s="40">
        <f aca="true" t="shared" si="71" ref="Y157:Y219">T157-F157</f>
        <v>0</v>
      </c>
      <c r="Z157" s="40" t="e">
        <f aca="true" t="shared" si="72" ref="Z157:Z219">T157/F157*100</f>
        <v>#DIV/0!</v>
      </c>
      <c r="AA157" s="40"/>
      <c r="AB157" s="40"/>
      <c r="AC157" s="23"/>
      <c r="AD157" s="23"/>
      <c r="AE157" s="23"/>
      <c r="AF157" s="23"/>
      <c r="AG157" s="23"/>
      <c r="AH157" s="40"/>
      <c r="AI157" s="28"/>
      <c r="AJ157" s="40"/>
      <c r="AK157" s="28"/>
      <c r="AL157" s="40"/>
    </row>
    <row r="158" spans="1:38" s="14" customFormat="1" ht="24.75" customHeight="1" hidden="1">
      <c r="A158" s="46"/>
      <c r="B158" s="27" t="s">
        <v>187</v>
      </c>
      <c r="C158" s="50"/>
      <c r="D158" s="50"/>
      <c r="E158" s="50"/>
      <c r="F158" s="50"/>
      <c r="G158" s="50">
        <f t="shared" si="61"/>
        <v>0</v>
      </c>
      <c r="H158" s="50" t="e">
        <f t="shared" si="62"/>
        <v>#DIV/0!</v>
      </c>
      <c r="I158" s="50"/>
      <c r="J158" s="50"/>
      <c r="K158" s="50"/>
      <c r="L158" s="50">
        <f t="shared" si="59"/>
        <v>0</v>
      </c>
      <c r="M158" s="36" t="e">
        <f t="shared" si="60"/>
        <v>#DIV/0!</v>
      </c>
      <c r="N158" s="50">
        <f t="shared" si="65"/>
        <v>0</v>
      </c>
      <c r="O158" s="36" t="e">
        <f t="shared" si="66"/>
        <v>#DIV/0!</v>
      </c>
      <c r="P158" s="50">
        <f t="shared" si="63"/>
        <v>0</v>
      </c>
      <c r="Q158" s="36" t="e">
        <f t="shared" si="64"/>
        <v>#DIV/0!</v>
      </c>
      <c r="R158" s="50"/>
      <c r="S158" s="42"/>
      <c r="T158" s="42"/>
      <c r="U158" s="41">
        <f t="shared" si="67"/>
        <v>0</v>
      </c>
      <c r="V158" s="41" t="e">
        <f t="shared" si="68"/>
        <v>#DIV/0!</v>
      </c>
      <c r="W158" s="41">
        <f t="shared" si="69"/>
        <v>0</v>
      </c>
      <c r="X158" s="41" t="e">
        <f t="shared" si="70"/>
        <v>#DIV/0!</v>
      </c>
      <c r="Y158" s="41">
        <f t="shared" si="71"/>
        <v>0</v>
      </c>
      <c r="Z158" s="41" t="e">
        <f t="shared" si="72"/>
        <v>#DIV/0!</v>
      </c>
      <c r="AA158" s="41"/>
      <c r="AB158" s="41"/>
      <c r="AC158" s="23"/>
      <c r="AD158" s="23"/>
      <c r="AE158" s="23"/>
      <c r="AF158" s="23"/>
      <c r="AG158" s="23"/>
      <c r="AH158" s="41"/>
      <c r="AI158" s="15"/>
      <c r="AJ158" s="41"/>
      <c r="AK158" s="15"/>
      <c r="AL158" s="41"/>
    </row>
    <row r="159" spans="1:38" ht="24.75" customHeight="1" hidden="1">
      <c r="A159" s="47" t="s">
        <v>150</v>
      </c>
      <c r="B159" s="45" t="s">
        <v>100</v>
      </c>
      <c r="C159" s="51"/>
      <c r="D159" s="51"/>
      <c r="E159" s="51">
        <f>SUM(E160:E186)</f>
        <v>0</v>
      </c>
      <c r="F159" s="51">
        <f>SUM(F160:F186)</f>
        <v>0</v>
      </c>
      <c r="G159" s="51">
        <f t="shared" si="61"/>
        <v>0</v>
      </c>
      <c r="H159" s="51" t="e">
        <f t="shared" si="62"/>
        <v>#DIV/0!</v>
      </c>
      <c r="I159" s="51">
        <f>SUM(I160:I186)</f>
        <v>0</v>
      </c>
      <c r="J159" s="51">
        <f>SUM(J160:J186)</f>
        <v>0</v>
      </c>
      <c r="K159" s="51">
        <f>SUM(K160:K186)</f>
        <v>0</v>
      </c>
      <c r="L159" s="51">
        <f t="shared" si="59"/>
        <v>0</v>
      </c>
      <c r="M159" s="35" t="e">
        <f t="shared" si="60"/>
        <v>#DIV/0!</v>
      </c>
      <c r="N159" s="51">
        <f t="shared" si="65"/>
        <v>0</v>
      </c>
      <c r="O159" s="35" t="e">
        <f t="shared" si="66"/>
        <v>#DIV/0!</v>
      </c>
      <c r="P159" s="51">
        <f t="shared" si="63"/>
        <v>0</v>
      </c>
      <c r="Q159" s="35" t="e">
        <f t="shared" si="64"/>
        <v>#DIV/0!</v>
      </c>
      <c r="R159" s="51">
        <f>SUM(R160:R186)</f>
        <v>0</v>
      </c>
      <c r="S159" s="26"/>
      <c r="T159" s="26"/>
      <c r="U159" s="40">
        <f t="shared" si="67"/>
        <v>0</v>
      </c>
      <c r="V159" s="40" t="e">
        <f t="shared" si="68"/>
        <v>#DIV/0!</v>
      </c>
      <c r="W159" s="40">
        <f t="shared" si="69"/>
        <v>0</v>
      </c>
      <c r="X159" s="40" t="e">
        <f t="shared" si="70"/>
        <v>#DIV/0!</v>
      </c>
      <c r="Y159" s="40">
        <f t="shared" si="71"/>
        <v>0</v>
      </c>
      <c r="Z159" s="40" t="e">
        <f t="shared" si="72"/>
        <v>#DIV/0!</v>
      </c>
      <c r="AA159" s="40"/>
      <c r="AB159" s="40"/>
      <c r="AC159" s="23"/>
      <c r="AD159" s="23"/>
      <c r="AE159" s="23"/>
      <c r="AF159" s="23"/>
      <c r="AG159" s="23"/>
      <c r="AH159" s="40"/>
      <c r="AI159" s="28"/>
      <c r="AJ159" s="40"/>
      <c r="AK159" s="28"/>
      <c r="AL159" s="40"/>
    </row>
    <row r="160" spans="1:38" s="14" customFormat="1" ht="44.25" customHeight="1" hidden="1">
      <c r="A160" s="46"/>
      <c r="B160" s="27" t="s">
        <v>101</v>
      </c>
      <c r="C160" s="50"/>
      <c r="D160" s="50"/>
      <c r="E160" s="50"/>
      <c r="F160" s="50"/>
      <c r="G160" s="50">
        <f t="shared" si="61"/>
        <v>0</v>
      </c>
      <c r="H160" s="50" t="e">
        <f t="shared" si="62"/>
        <v>#DIV/0!</v>
      </c>
      <c r="I160" s="50"/>
      <c r="J160" s="50"/>
      <c r="K160" s="50"/>
      <c r="L160" s="50">
        <f t="shared" si="59"/>
        <v>0</v>
      </c>
      <c r="M160" s="36" t="e">
        <f t="shared" si="60"/>
        <v>#DIV/0!</v>
      </c>
      <c r="N160" s="50">
        <f t="shared" si="65"/>
        <v>0</v>
      </c>
      <c r="O160" s="36" t="e">
        <f t="shared" si="66"/>
        <v>#DIV/0!</v>
      </c>
      <c r="P160" s="50">
        <f t="shared" si="63"/>
        <v>0</v>
      </c>
      <c r="Q160" s="36" t="e">
        <f t="shared" si="64"/>
        <v>#DIV/0!</v>
      </c>
      <c r="R160" s="50"/>
      <c r="S160" s="42"/>
      <c r="T160" s="42"/>
      <c r="U160" s="41">
        <f t="shared" si="67"/>
        <v>0</v>
      </c>
      <c r="V160" s="41" t="e">
        <f t="shared" si="68"/>
        <v>#DIV/0!</v>
      </c>
      <c r="W160" s="41">
        <f t="shared" si="69"/>
        <v>0</v>
      </c>
      <c r="X160" s="41" t="e">
        <f t="shared" si="70"/>
        <v>#DIV/0!</v>
      </c>
      <c r="Y160" s="41">
        <f t="shared" si="71"/>
        <v>0</v>
      </c>
      <c r="Z160" s="41" t="e">
        <f t="shared" si="72"/>
        <v>#DIV/0!</v>
      </c>
      <c r="AA160" s="41"/>
      <c r="AB160" s="41"/>
      <c r="AC160" s="23"/>
      <c r="AD160" s="23"/>
      <c r="AE160" s="23"/>
      <c r="AF160" s="23"/>
      <c r="AG160" s="23"/>
      <c r="AH160" s="41"/>
      <c r="AI160" s="15"/>
      <c r="AJ160" s="41"/>
      <c r="AK160" s="15"/>
      <c r="AL160" s="41"/>
    </row>
    <row r="161" spans="1:38" s="14" customFormat="1" ht="39.75" customHeight="1" hidden="1">
      <c r="A161" s="46"/>
      <c r="B161" s="27" t="s">
        <v>102</v>
      </c>
      <c r="C161" s="50"/>
      <c r="D161" s="50"/>
      <c r="E161" s="50"/>
      <c r="F161" s="50"/>
      <c r="G161" s="50">
        <f t="shared" si="61"/>
        <v>0</v>
      </c>
      <c r="H161" s="50" t="e">
        <f t="shared" si="62"/>
        <v>#DIV/0!</v>
      </c>
      <c r="I161" s="50"/>
      <c r="J161" s="50"/>
      <c r="K161" s="50"/>
      <c r="L161" s="50">
        <f t="shared" si="59"/>
        <v>0</v>
      </c>
      <c r="M161" s="36" t="e">
        <f t="shared" si="60"/>
        <v>#DIV/0!</v>
      </c>
      <c r="N161" s="50">
        <f t="shared" si="65"/>
        <v>0</v>
      </c>
      <c r="O161" s="36" t="e">
        <f t="shared" si="66"/>
        <v>#DIV/0!</v>
      </c>
      <c r="P161" s="50">
        <f t="shared" si="63"/>
        <v>0</v>
      </c>
      <c r="Q161" s="36" t="e">
        <f t="shared" si="64"/>
        <v>#DIV/0!</v>
      </c>
      <c r="R161" s="50"/>
      <c r="S161" s="42"/>
      <c r="T161" s="42"/>
      <c r="U161" s="41">
        <f t="shared" si="67"/>
        <v>0</v>
      </c>
      <c r="V161" s="41" t="e">
        <f t="shared" si="68"/>
        <v>#DIV/0!</v>
      </c>
      <c r="W161" s="41">
        <f t="shared" si="69"/>
        <v>0</v>
      </c>
      <c r="X161" s="41" t="e">
        <f t="shared" si="70"/>
        <v>#DIV/0!</v>
      </c>
      <c r="Y161" s="41">
        <f t="shared" si="71"/>
        <v>0</v>
      </c>
      <c r="Z161" s="41" t="e">
        <f t="shared" si="72"/>
        <v>#DIV/0!</v>
      </c>
      <c r="AA161" s="41"/>
      <c r="AB161" s="41"/>
      <c r="AC161" s="23"/>
      <c r="AD161" s="23"/>
      <c r="AE161" s="23"/>
      <c r="AF161" s="23"/>
      <c r="AG161" s="23"/>
      <c r="AH161" s="41"/>
      <c r="AI161" s="15"/>
      <c r="AJ161" s="41"/>
      <c r="AK161" s="15"/>
      <c r="AL161" s="41"/>
    </row>
    <row r="162" spans="1:38" s="14" customFormat="1" ht="28.5" customHeight="1" hidden="1">
      <c r="A162" s="46"/>
      <c r="B162" s="27" t="s">
        <v>182</v>
      </c>
      <c r="C162" s="50"/>
      <c r="D162" s="50"/>
      <c r="E162" s="50"/>
      <c r="F162" s="50"/>
      <c r="G162" s="50">
        <f t="shared" si="61"/>
        <v>0</v>
      </c>
      <c r="H162" s="50" t="e">
        <f t="shared" si="62"/>
        <v>#DIV/0!</v>
      </c>
      <c r="I162" s="50"/>
      <c r="J162" s="50"/>
      <c r="K162" s="50"/>
      <c r="L162" s="50">
        <f t="shared" si="59"/>
        <v>0</v>
      </c>
      <c r="M162" s="36" t="e">
        <f t="shared" si="60"/>
        <v>#DIV/0!</v>
      </c>
      <c r="N162" s="50">
        <f t="shared" si="65"/>
        <v>0</v>
      </c>
      <c r="O162" s="36" t="e">
        <f t="shared" si="66"/>
        <v>#DIV/0!</v>
      </c>
      <c r="P162" s="50">
        <f t="shared" si="63"/>
        <v>0</v>
      </c>
      <c r="Q162" s="36" t="e">
        <f t="shared" si="64"/>
        <v>#DIV/0!</v>
      </c>
      <c r="R162" s="50"/>
      <c r="S162" s="42"/>
      <c r="T162" s="42"/>
      <c r="U162" s="41">
        <f t="shared" si="67"/>
        <v>0</v>
      </c>
      <c r="V162" s="41" t="e">
        <f t="shared" si="68"/>
        <v>#DIV/0!</v>
      </c>
      <c r="W162" s="41">
        <f t="shared" si="69"/>
        <v>0</v>
      </c>
      <c r="X162" s="41" t="e">
        <f t="shared" si="70"/>
        <v>#DIV/0!</v>
      </c>
      <c r="Y162" s="41">
        <f t="shared" si="71"/>
        <v>0</v>
      </c>
      <c r="Z162" s="41" t="e">
        <f t="shared" si="72"/>
        <v>#DIV/0!</v>
      </c>
      <c r="AA162" s="41"/>
      <c r="AB162" s="41"/>
      <c r="AC162" s="23"/>
      <c r="AD162" s="23"/>
      <c r="AE162" s="23"/>
      <c r="AF162" s="23"/>
      <c r="AG162" s="23"/>
      <c r="AH162" s="41"/>
      <c r="AI162" s="15"/>
      <c r="AJ162" s="41"/>
      <c r="AK162" s="15"/>
      <c r="AL162" s="41"/>
    </row>
    <row r="163" spans="1:38" s="14" customFormat="1" ht="42" customHeight="1" hidden="1">
      <c r="A163" s="46"/>
      <c r="B163" s="27" t="s">
        <v>275</v>
      </c>
      <c r="C163" s="50"/>
      <c r="D163" s="50"/>
      <c r="E163" s="50"/>
      <c r="F163" s="50"/>
      <c r="G163" s="50">
        <f t="shared" si="61"/>
        <v>0</v>
      </c>
      <c r="H163" s="50" t="e">
        <f t="shared" si="62"/>
        <v>#DIV/0!</v>
      </c>
      <c r="I163" s="50"/>
      <c r="J163" s="50"/>
      <c r="K163" s="50"/>
      <c r="L163" s="50">
        <f t="shared" si="59"/>
        <v>0</v>
      </c>
      <c r="M163" s="36" t="e">
        <f t="shared" si="60"/>
        <v>#DIV/0!</v>
      </c>
      <c r="N163" s="50">
        <f t="shared" si="65"/>
        <v>0</v>
      </c>
      <c r="O163" s="36" t="e">
        <f t="shared" si="66"/>
        <v>#DIV/0!</v>
      </c>
      <c r="P163" s="50">
        <f t="shared" si="63"/>
        <v>0</v>
      </c>
      <c r="Q163" s="36" t="e">
        <f t="shared" si="64"/>
        <v>#DIV/0!</v>
      </c>
      <c r="R163" s="50"/>
      <c r="S163" s="42"/>
      <c r="T163" s="42"/>
      <c r="U163" s="41">
        <f t="shared" si="67"/>
        <v>0</v>
      </c>
      <c r="V163" s="41" t="e">
        <f t="shared" si="68"/>
        <v>#DIV/0!</v>
      </c>
      <c r="W163" s="41">
        <f t="shared" si="69"/>
        <v>0</v>
      </c>
      <c r="X163" s="41" t="e">
        <f t="shared" si="70"/>
        <v>#DIV/0!</v>
      </c>
      <c r="Y163" s="41">
        <f t="shared" si="71"/>
        <v>0</v>
      </c>
      <c r="Z163" s="41" t="e">
        <f t="shared" si="72"/>
        <v>#DIV/0!</v>
      </c>
      <c r="AA163" s="41"/>
      <c r="AB163" s="41"/>
      <c r="AC163" s="23"/>
      <c r="AD163" s="23"/>
      <c r="AE163" s="23"/>
      <c r="AF163" s="23"/>
      <c r="AG163" s="23"/>
      <c r="AH163" s="41"/>
      <c r="AI163" s="15"/>
      <c r="AJ163" s="41"/>
      <c r="AK163" s="15"/>
      <c r="AL163" s="41"/>
    </row>
    <row r="164" spans="1:38" s="14" customFormat="1" ht="30.75" customHeight="1" hidden="1">
      <c r="A164" s="46"/>
      <c r="B164" s="27" t="s">
        <v>153</v>
      </c>
      <c r="C164" s="50"/>
      <c r="D164" s="50"/>
      <c r="E164" s="50"/>
      <c r="F164" s="50"/>
      <c r="G164" s="50">
        <f t="shared" si="61"/>
        <v>0</v>
      </c>
      <c r="H164" s="50" t="e">
        <f t="shared" si="62"/>
        <v>#DIV/0!</v>
      </c>
      <c r="I164" s="50"/>
      <c r="J164" s="50"/>
      <c r="K164" s="50"/>
      <c r="L164" s="50">
        <f t="shared" si="59"/>
        <v>0</v>
      </c>
      <c r="M164" s="36" t="e">
        <f t="shared" si="60"/>
        <v>#DIV/0!</v>
      </c>
      <c r="N164" s="50">
        <f t="shared" si="65"/>
        <v>0</v>
      </c>
      <c r="O164" s="36" t="e">
        <f t="shared" si="66"/>
        <v>#DIV/0!</v>
      </c>
      <c r="P164" s="50">
        <f t="shared" si="63"/>
        <v>0</v>
      </c>
      <c r="Q164" s="36" t="e">
        <f t="shared" si="64"/>
        <v>#DIV/0!</v>
      </c>
      <c r="R164" s="50"/>
      <c r="S164" s="42"/>
      <c r="T164" s="42"/>
      <c r="U164" s="41">
        <f t="shared" si="67"/>
        <v>0</v>
      </c>
      <c r="V164" s="41" t="e">
        <f t="shared" si="68"/>
        <v>#DIV/0!</v>
      </c>
      <c r="W164" s="41">
        <f t="shared" si="69"/>
        <v>0</v>
      </c>
      <c r="X164" s="41" t="e">
        <f t="shared" si="70"/>
        <v>#DIV/0!</v>
      </c>
      <c r="Y164" s="41">
        <f t="shared" si="71"/>
        <v>0</v>
      </c>
      <c r="Z164" s="41" t="e">
        <f t="shared" si="72"/>
        <v>#DIV/0!</v>
      </c>
      <c r="AA164" s="41"/>
      <c r="AB164" s="41"/>
      <c r="AC164" s="23"/>
      <c r="AD164" s="23"/>
      <c r="AE164" s="23"/>
      <c r="AF164" s="23"/>
      <c r="AG164" s="23"/>
      <c r="AH164" s="41"/>
      <c r="AI164" s="15"/>
      <c r="AJ164" s="41"/>
      <c r="AK164" s="15"/>
      <c r="AL164" s="41"/>
    </row>
    <row r="165" spans="1:38" s="14" customFormat="1" ht="28.5" customHeight="1" hidden="1">
      <c r="A165" s="46"/>
      <c r="B165" s="27" t="s">
        <v>118</v>
      </c>
      <c r="C165" s="50"/>
      <c r="D165" s="50"/>
      <c r="E165" s="50"/>
      <c r="F165" s="50"/>
      <c r="G165" s="50">
        <f t="shared" si="61"/>
        <v>0</v>
      </c>
      <c r="H165" s="50" t="e">
        <f t="shared" si="62"/>
        <v>#DIV/0!</v>
      </c>
      <c r="I165" s="50"/>
      <c r="J165" s="50"/>
      <c r="K165" s="50"/>
      <c r="L165" s="50">
        <f t="shared" si="59"/>
        <v>0</v>
      </c>
      <c r="M165" s="36" t="e">
        <f t="shared" si="60"/>
        <v>#DIV/0!</v>
      </c>
      <c r="N165" s="50">
        <f t="shared" si="65"/>
        <v>0</v>
      </c>
      <c r="O165" s="36" t="e">
        <f t="shared" si="66"/>
        <v>#DIV/0!</v>
      </c>
      <c r="P165" s="50">
        <f t="shared" si="63"/>
        <v>0</v>
      </c>
      <c r="Q165" s="36" t="e">
        <f t="shared" si="64"/>
        <v>#DIV/0!</v>
      </c>
      <c r="R165" s="50"/>
      <c r="S165" s="42"/>
      <c r="T165" s="42"/>
      <c r="U165" s="41">
        <f t="shared" si="67"/>
        <v>0</v>
      </c>
      <c r="V165" s="41" t="e">
        <f t="shared" si="68"/>
        <v>#DIV/0!</v>
      </c>
      <c r="W165" s="41">
        <f t="shared" si="69"/>
        <v>0</v>
      </c>
      <c r="X165" s="41" t="e">
        <f t="shared" si="70"/>
        <v>#DIV/0!</v>
      </c>
      <c r="Y165" s="41">
        <f t="shared" si="71"/>
        <v>0</v>
      </c>
      <c r="Z165" s="41" t="e">
        <f t="shared" si="72"/>
        <v>#DIV/0!</v>
      </c>
      <c r="AA165" s="41"/>
      <c r="AB165" s="41"/>
      <c r="AC165" s="23"/>
      <c r="AD165" s="23"/>
      <c r="AE165" s="23"/>
      <c r="AF165" s="23"/>
      <c r="AG165" s="23"/>
      <c r="AH165" s="41"/>
      <c r="AI165" s="15"/>
      <c r="AJ165" s="41"/>
      <c r="AK165" s="15"/>
      <c r="AL165" s="41"/>
    </row>
    <row r="166" spans="1:38" s="14" customFormat="1" ht="27.75" customHeight="1" hidden="1">
      <c r="A166" s="46"/>
      <c r="B166" s="27" t="s">
        <v>155</v>
      </c>
      <c r="C166" s="50"/>
      <c r="D166" s="50"/>
      <c r="E166" s="50"/>
      <c r="F166" s="50"/>
      <c r="G166" s="50">
        <f t="shared" si="61"/>
        <v>0</v>
      </c>
      <c r="H166" s="50" t="e">
        <f t="shared" si="62"/>
        <v>#DIV/0!</v>
      </c>
      <c r="I166" s="50"/>
      <c r="J166" s="50"/>
      <c r="K166" s="50"/>
      <c r="L166" s="50">
        <f t="shared" si="59"/>
        <v>0</v>
      </c>
      <c r="M166" s="36" t="e">
        <f t="shared" si="60"/>
        <v>#DIV/0!</v>
      </c>
      <c r="N166" s="50">
        <f t="shared" si="65"/>
        <v>0</v>
      </c>
      <c r="O166" s="36" t="e">
        <f t="shared" si="66"/>
        <v>#DIV/0!</v>
      </c>
      <c r="P166" s="50">
        <f t="shared" si="63"/>
        <v>0</v>
      </c>
      <c r="Q166" s="36" t="e">
        <f t="shared" si="64"/>
        <v>#DIV/0!</v>
      </c>
      <c r="R166" s="50"/>
      <c r="S166" s="42"/>
      <c r="T166" s="42"/>
      <c r="U166" s="41">
        <f t="shared" si="67"/>
        <v>0</v>
      </c>
      <c r="V166" s="41" t="e">
        <f t="shared" si="68"/>
        <v>#DIV/0!</v>
      </c>
      <c r="W166" s="41">
        <f t="shared" si="69"/>
        <v>0</v>
      </c>
      <c r="X166" s="41" t="e">
        <f t="shared" si="70"/>
        <v>#DIV/0!</v>
      </c>
      <c r="Y166" s="41">
        <f t="shared" si="71"/>
        <v>0</v>
      </c>
      <c r="Z166" s="41" t="e">
        <f t="shared" si="72"/>
        <v>#DIV/0!</v>
      </c>
      <c r="AA166" s="41"/>
      <c r="AB166" s="41"/>
      <c r="AC166" s="23"/>
      <c r="AD166" s="23"/>
      <c r="AE166" s="23"/>
      <c r="AF166" s="23"/>
      <c r="AG166" s="23"/>
      <c r="AH166" s="41"/>
      <c r="AI166" s="15"/>
      <c r="AJ166" s="41"/>
      <c r="AK166" s="15"/>
      <c r="AL166" s="41"/>
    </row>
    <row r="167" spans="1:38" s="14" customFormat="1" ht="29.25" customHeight="1" hidden="1">
      <c r="A167" s="46"/>
      <c r="B167" s="27" t="s">
        <v>181</v>
      </c>
      <c r="C167" s="50"/>
      <c r="D167" s="50"/>
      <c r="E167" s="50"/>
      <c r="F167" s="50"/>
      <c r="G167" s="50">
        <f t="shared" si="61"/>
        <v>0</v>
      </c>
      <c r="H167" s="50" t="e">
        <f t="shared" si="62"/>
        <v>#DIV/0!</v>
      </c>
      <c r="I167" s="50"/>
      <c r="J167" s="50"/>
      <c r="K167" s="50"/>
      <c r="L167" s="50">
        <f t="shared" si="59"/>
        <v>0</v>
      </c>
      <c r="M167" s="36" t="e">
        <f t="shared" si="60"/>
        <v>#DIV/0!</v>
      </c>
      <c r="N167" s="50">
        <f t="shared" si="65"/>
        <v>0</v>
      </c>
      <c r="O167" s="36" t="e">
        <f t="shared" si="66"/>
        <v>#DIV/0!</v>
      </c>
      <c r="P167" s="50">
        <f t="shared" si="63"/>
        <v>0</v>
      </c>
      <c r="Q167" s="36" t="e">
        <f t="shared" si="64"/>
        <v>#DIV/0!</v>
      </c>
      <c r="R167" s="50"/>
      <c r="S167" s="42"/>
      <c r="T167" s="42"/>
      <c r="U167" s="41">
        <f t="shared" si="67"/>
        <v>0</v>
      </c>
      <c r="V167" s="41" t="e">
        <f t="shared" si="68"/>
        <v>#DIV/0!</v>
      </c>
      <c r="W167" s="41">
        <f t="shared" si="69"/>
        <v>0</v>
      </c>
      <c r="X167" s="41" t="e">
        <f t="shared" si="70"/>
        <v>#DIV/0!</v>
      </c>
      <c r="Y167" s="41">
        <f t="shared" si="71"/>
        <v>0</v>
      </c>
      <c r="Z167" s="41" t="e">
        <f t="shared" si="72"/>
        <v>#DIV/0!</v>
      </c>
      <c r="AA167" s="41"/>
      <c r="AB167" s="41"/>
      <c r="AC167" s="23"/>
      <c r="AD167" s="23"/>
      <c r="AE167" s="23"/>
      <c r="AF167" s="23"/>
      <c r="AG167" s="23"/>
      <c r="AH167" s="41"/>
      <c r="AI167" s="15"/>
      <c r="AJ167" s="41"/>
      <c r="AK167" s="15"/>
      <c r="AL167" s="41"/>
    </row>
    <row r="168" spans="1:38" s="14" customFormat="1" ht="39.75" customHeight="1" hidden="1">
      <c r="A168" s="46"/>
      <c r="B168" s="27" t="s">
        <v>302</v>
      </c>
      <c r="C168" s="50"/>
      <c r="D168" s="50"/>
      <c r="E168" s="50"/>
      <c r="F168" s="50"/>
      <c r="G168" s="50">
        <f t="shared" si="61"/>
        <v>0</v>
      </c>
      <c r="H168" s="50" t="e">
        <f t="shared" si="62"/>
        <v>#DIV/0!</v>
      </c>
      <c r="I168" s="50"/>
      <c r="J168" s="50"/>
      <c r="K168" s="50"/>
      <c r="L168" s="50">
        <f t="shared" si="59"/>
        <v>0</v>
      </c>
      <c r="M168" s="36" t="e">
        <f t="shared" si="60"/>
        <v>#DIV/0!</v>
      </c>
      <c r="N168" s="50">
        <f t="shared" si="65"/>
        <v>0</v>
      </c>
      <c r="O168" s="36" t="e">
        <f t="shared" si="66"/>
        <v>#DIV/0!</v>
      </c>
      <c r="P168" s="50">
        <f t="shared" si="63"/>
        <v>0</v>
      </c>
      <c r="Q168" s="36" t="e">
        <f t="shared" si="64"/>
        <v>#DIV/0!</v>
      </c>
      <c r="R168" s="50"/>
      <c r="S168" s="42"/>
      <c r="T168" s="42"/>
      <c r="U168" s="41">
        <f t="shared" si="67"/>
        <v>0</v>
      </c>
      <c r="V168" s="41" t="e">
        <f t="shared" si="68"/>
        <v>#DIV/0!</v>
      </c>
      <c r="W168" s="41">
        <f t="shared" si="69"/>
        <v>0</v>
      </c>
      <c r="X168" s="41" t="e">
        <f t="shared" si="70"/>
        <v>#DIV/0!</v>
      </c>
      <c r="Y168" s="41">
        <f t="shared" si="71"/>
        <v>0</v>
      </c>
      <c r="Z168" s="41" t="e">
        <f t="shared" si="72"/>
        <v>#DIV/0!</v>
      </c>
      <c r="AA168" s="41"/>
      <c r="AB168" s="41"/>
      <c r="AC168" s="23"/>
      <c r="AD168" s="23"/>
      <c r="AE168" s="23"/>
      <c r="AF168" s="23"/>
      <c r="AG168" s="23"/>
      <c r="AH168" s="41"/>
      <c r="AI168" s="15"/>
      <c r="AJ168" s="41"/>
      <c r="AK168" s="15"/>
      <c r="AL168" s="41"/>
    </row>
    <row r="169" spans="1:38" s="14" customFormat="1" ht="25.5" customHeight="1" hidden="1">
      <c r="A169" s="46"/>
      <c r="B169" s="27" t="s">
        <v>119</v>
      </c>
      <c r="C169" s="50"/>
      <c r="D169" s="50"/>
      <c r="E169" s="50"/>
      <c r="F169" s="50"/>
      <c r="G169" s="50">
        <f t="shared" si="61"/>
        <v>0</v>
      </c>
      <c r="H169" s="50" t="e">
        <f t="shared" si="62"/>
        <v>#DIV/0!</v>
      </c>
      <c r="I169" s="50"/>
      <c r="J169" s="50"/>
      <c r="K169" s="50"/>
      <c r="L169" s="50">
        <f t="shared" si="59"/>
        <v>0</v>
      </c>
      <c r="M169" s="36" t="e">
        <f t="shared" si="60"/>
        <v>#DIV/0!</v>
      </c>
      <c r="N169" s="50">
        <f t="shared" si="65"/>
        <v>0</v>
      </c>
      <c r="O169" s="36" t="e">
        <f t="shared" si="66"/>
        <v>#DIV/0!</v>
      </c>
      <c r="P169" s="50">
        <f t="shared" si="63"/>
        <v>0</v>
      </c>
      <c r="Q169" s="36" t="e">
        <f t="shared" si="64"/>
        <v>#DIV/0!</v>
      </c>
      <c r="R169" s="50"/>
      <c r="S169" s="42"/>
      <c r="T169" s="42"/>
      <c r="U169" s="41">
        <f t="shared" si="67"/>
        <v>0</v>
      </c>
      <c r="V169" s="41" t="e">
        <f t="shared" si="68"/>
        <v>#DIV/0!</v>
      </c>
      <c r="W169" s="41">
        <f t="shared" si="69"/>
        <v>0</v>
      </c>
      <c r="X169" s="41" t="e">
        <f t="shared" si="70"/>
        <v>#DIV/0!</v>
      </c>
      <c r="Y169" s="41">
        <f t="shared" si="71"/>
        <v>0</v>
      </c>
      <c r="Z169" s="41" t="e">
        <f t="shared" si="72"/>
        <v>#DIV/0!</v>
      </c>
      <c r="AA169" s="41"/>
      <c r="AB169" s="41"/>
      <c r="AC169" s="23"/>
      <c r="AD169" s="23"/>
      <c r="AE169" s="23"/>
      <c r="AF169" s="23"/>
      <c r="AG169" s="23"/>
      <c r="AH169" s="41"/>
      <c r="AI169" s="15"/>
      <c r="AJ169" s="41"/>
      <c r="AK169" s="15"/>
      <c r="AL169" s="41"/>
    </row>
    <row r="170" spans="1:38" s="14" customFormat="1" ht="40.5" customHeight="1" hidden="1">
      <c r="A170" s="46"/>
      <c r="B170" s="27" t="s">
        <v>284</v>
      </c>
      <c r="C170" s="50"/>
      <c r="D170" s="50"/>
      <c r="E170" s="50"/>
      <c r="F170" s="50"/>
      <c r="G170" s="50">
        <f t="shared" si="61"/>
        <v>0</v>
      </c>
      <c r="H170" s="50" t="e">
        <f t="shared" si="62"/>
        <v>#DIV/0!</v>
      </c>
      <c r="I170" s="50"/>
      <c r="J170" s="50"/>
      <c r="K170" s="50"/>
      <c r="L170" s="50">
        <f t="shared" si="59"/>
        <v>0</v>
      </c>
      <c r="M170" s="36" t="e">
        <f t="shared" si="60"/>
        <v>#DIV/0!</v>
      </c>
      <c r="N170" s="50">
        <f t="shared" si="65"/>
        <v>0</v>
      </c>
      <c r="O170" s="36" t="e">
        <f t="shared" si="66"/>
        <v>#DIV/0!</v>
      </c>
      <c r="P170" s="50">
        <f t="shared" si="63"/>
        <v>0</v>
      </c>
      <c r="Q170" s="36" t="e">
        <f t="shared" si="64"/>
        <v>#DIV/0!</v>
      </c>
      <c r="R170" s="50"/>
      <c r="S170" s="42"/>
      <c r="T170" s="42"/>
      <c r="U170" s="41">
        <f t="shared" si="67"/>
        <v>0</v>
      </c>
      <c r="V170" s="41" t="e">
        <f t="shared" si="68"/>
        <v>#DIV/0!</v>
      </c>
      <c r="W170" s="41">
        <f t="shared" si="69"/>
        <v>0</v>
      </c>
      <c r="X170" s="41" t="e">
        <f t="shared" si="70"/>
        <v>#DIV/0!</v>
      </c>
      <c r="Y170" s="41">
        <f t="shared" si="71"/>
        <v>0</v>
      </c>
      <c r="Z170" s="41" t="e">
        <f t="shared" si="72"/>
        <v>#DIV/0!</v>
      </c>
      <c r="AA170" s="41"/>
      <c r="AB170" s="41"/>
      <c r="AC170" s="23"/>
      <c r="AD170" s="23"/>
      <c r="AE170" s="23"/>
      <c r="AF170" s="23"/>
      <c r="AG170" s="23"/>
      <c r="AH170" s="41"/>
      <c r="AI170" s="15"/>
      <c r="AJ170" s="41"/>
      <c r="AK170" s="15"/>
      <c r="AL170" s="41"/>
    </row>
    <row r="171" spans="1:38" s="14" customFormat="1" ht="32.25" customHeight="1" hidden="1">
      <c r="A171" s="46"/>
      <c r="B171" s="27" t="s">
        <v>185</v>
      </c>
      <c r="C171" s="50"/>
      <c r="D171" s="50"/>
      <c r="E171" s="50"/>
      <c r="F171" s="50"/>
      <c r="G171" s="50">
        <f t="shared" si="61"/>
        <v>0</v>
      </c>
      <c r="H171" s="50" t="e">
        <f t="shared" si="62"/>
        <v>#DIV/0!</v>
      </c>
      <c r="I171" s="50"/>
      <c r="J171" s="50"/>
      <c r="K171" s="50"/>
      <c r="L171" s="50">
        <f t="shared" si="59"/>
        <v>0</v>
      </c>
      <c r="M171" s="36" t="e">
        <f t="shared" si="60"/>
        <v>#DIV/0!</v>
      </c>
      <c r="N171" s="50">
        <f t="shared" si="65"/>
        <v>0</v>
      </c>
      <c r="O171" s="36" t="e">
        <f t="shared" si="66"/>
        <v>#DIV/0!</v>
      </c>
      <c r="P171" s="50">
        <f t="shared" si="63"/>
        <v>0</v>
      </c>
      <c r="Q171" s="36" t="e">
        <f t="shared" si="64"/>
        <v>#DIV/0!</v>
      </c>
      <c r="R171" s="50"/>
      <c r="S171" s="42"/>
      <c r="T171" s="42"/>
      <c r="U171" s="41">
        <f t="shared" si="67"/>
        <v>0</v>
      </c>
      <c r="V171" s="41" t="e">
        <f t="shared" si="68"/>
        <v>#DIV/0!</v>
      </c>
      <c r="W171" s="41">
        <f t="shared" si="69"/>
        <v>0</v>
      </c>
      <c r="X171" s="41" t="e">
        <f t="shared" si="70"/>
        <v>#DIV/0!</v>
      </c>
      <c r="Y171" s="41">
        <f t="shared" si="71"/>
        <v>0</v>
      </c>
      <c r="Z171" s="41" t="e">
        <f t="shared" si="72"/>
        <v>#DIV/0!</v>
      </c>
      <c r="AA171" s="41"/>
      <c r="AB171" s="41"/>
      <c r="AC171" s="23"/>
      <c r="AD171" s="23"/>
      <c r="AE171" s="23"/>
      <c r="AF171" s="23"/>
      <c r="AG171" s="23"/>
      <c r="AH171" s="41"/>
      <c r="AI171" s="15"/>
      <c r="AJ171" s="41"/>
      <c r="AK171" s="15"/>
      <c r="AL171" s="41"/>
    </row>
    <row r="172" spans="1:38" s="14" customFormat="1" ht="33" customHeight="1" hidden="1">
      <c r="A172" s="46"/>
      <c r="B172" s="27" t="s">
        <v>186</v>
      </c>
      <c r="C172" s="50"/>
      <c r="D172" s="50"/>
      <c r="E172" s="50"/>
      <c r="F172" s="50"/>
      <c r="G172" s="50">
        <f t="shared" si="61"/>
        <v>0</v>
      </c>
      <c r="H172" s="50" t="e">
        <f t="shared" si="62"/>
        <v>#DIV/0!</v>
      </c>
      <c r="I172" s="50"/>
      <c r="J172" s="50"/>
      <c r="K172" s="50"/>
      <c r="L172" s="50">
        <f t="shared" si="59"/>
        <v>0</v>
      </c>
      <c r="M172" s="36" t="e">
        <f t="shared" si="60"/>
        <v>#DIV/0!</v>
      </c>
      <c r="N172" s="50">
        <f t="shared" si="65"/>
        <v>0</v>
      </c>
      <c r="O172" s="36" t="e">
        <f t="shared" si="66"/>
        <v>#DIV/0!</v>
      </c>
      <c r="P172" s="50">
        <f t="shared" si="63"/>
        <v>0</v>
      </c>
      <c r="Q172" s="36" t="e">
        <f t="shared" si="64"/>
        <v>#DIV/0!</v>
      </c>
      <c r="R172" s="50"/>
      <c r="S172" s="42"/>
      <c r="T172" s="42"/>
      <c r="U172" s="41">
        <f t="shared" si="67"/>
        <v>0</v>
      </c>
      <c r="V172" s="41" t="e">
        <f t="shared" si="68"/>
        <v>#DIV/0!</v>
      </c>
      <c r="W172" s="41">
        <f t="shared" si="69"/>
        <v>0</v>
      </c>
      <c r="X172" s="41" t="e">
        <f t="shared" si="70"/>
        <v>#DIV/0!</v>
      </c>
      <c r="Y172" s="41">
        <f t="shared" si="71"/>
        <v>0</v>
      </c>
      <c r="Z172" s="41" t="e">
        <f t="shared" si="72"/>
        <v>#DIV/0!</v>
      </c>
      <c r="AA172" s="41"/>
      <c r="AB172" s="41"/>
      <c r="AC172" s="23"/>
      <c r="AD172" s="23"/>
      <c r="AE172" s="23"/>
      <c r="AF172" s="23"/>
      <c r="AG172" s="23"/>
      <c r="AH172" s="41"/>
      <c r="AI172" s="15"/>
      <c r="AJ172" s="41"/>
      <c r="AK172" s="15"/>
      <c r="AL172" s="41"/>
    </row>
    <row r="173" spans="1:38" s="14" customFormat="1" ht="44.25" customHeight="1" hidden="1">
      <c r="A173" s="46"/>
      <c r="B173" s="27" t="s">
        <v>274</v>
      </c>
      <c r="C173" s="50"/>
      <c r="D173" s="50"/>
      <c r="E173" s="50"/>
      <c r="F173" s="50"/>
      <c r="G173" s="50">
        <f t="shared" si="61"/>
        <v>0</v>
      </c>
      <c r="H173" s="50" t="e">
        <f t="shared" si="62"/>
        <v>#DIV/0!</v>
      </c>
      <c r="I173" s="50"/>
      <c r="J173" s="50"/>
      <c r="K173" s="50"/>
      <c r="L173" s="50">
        <f t="shared" si="59"/>
        <v>0</v>
      </c>
      <c r="M173" s="36" t="e">
        <f t="shared" si="60"/>
        <v>#DIV/0!</v>
      </c>
      <c r="N173" s="50">
        <f t="shared" si="65"/>
        <v>0</v>
      </c>
      <c r="O173" s="36" t="e">
        <f t="shared" si="66"/>
        <v>#DIV/0!</v>
      </c>
      <c r="P173" s="50">
        <f t="shared" si="63"/>
        <v>0</v>
      </c>
      <c r="Q173" s="36" t="e">
        <f t="shared" si="64"/>
        <v>#DIV/0!</v>
      </c>
      <c r="R173" s="50"/>
      <c r="S173" s="42"/>
      <c r="T173" s="42"/>
      <c r="U173" s="41">
        <f t="shared" si="67"/>
        <v>0</v>
      </c>
      <c r="V173" s="41" t="e">
        <f t="shared" si="68"/>
        <v>#DIV/0!</v>
      </c>
      <c r="W173" s="41">
        <f t="shared" si="69"/>
        <v>0</v>
      </c>
      <c r="X173" s="41" t="e">
        <f t="shared" si="70"/>
        <v>#DIV/0!</v>
      </c>
      <c r="Y173" s="41">
        <f t="shared" si="71"/>
        <v>0</v>
      </c>
      <c r="Z173" s="41" t="e">
        <f t="shared" si="72"/>
        <v>#DIV/0!</v>
      </c>
      <c r="AA173" s="41"/>
      <c r="AB173" s="41"/>
      <c r="AC173" s="23"/>
      <c r="AD173" s="23"/>
      <c r="AE173" s="23"/>
      <c r="AF173" s="23"/>
      <c r="AG173" s="23"/>
      <c r="AH173" s="41"/>
      <c r="AI173" s="15"/>
      <c r="AJ173" s="41"/>
      <c r="AK173" s="15"/>
      <c r="AL173" s="41"/>
    </row>
    <row r="174" spans="1:38" s="14" customFormat="1" ht="24" customHeight="1" hidden="1">
      <c r="A174" s="46"/>
      <c r="B174" s="27" t="s">
        <v>152</v>
      </c>
      <c r="C174" s="50"/>
      <c r="D174" s="50"/>
      <c r="E174" s="50"/>
      <c r="F174" s="50"/>
      <c r="G174" s="50">
        <f t="shared" si="61"/>
        <v>0</v>
      </c>
      <c r="H174" s="50" t="e">
        <f t="shared" si="62"/>
        <v>#DIV/0!</v>
      </c>
      <c r="I174" s="50"/>
      <c r="J174" s="50"/>
      <c r="K174" s="50"/>
      <c r="L174" s="50">
        <f t="shared" si="59"/>
        <v>0</v>
      </c>
      <c r="M174" s="36" t="e">
        <f t="shared" si="60"/>
        <v>#DIV/0!</v>
      </c>
      <c r="N174" s="50">
        <f t="shared" si="65"/>
        <v>0</v>
      </c>
      <c r="O174" s="36" t="e">
        <f t="shared" si="66"/>
        <v>#DIV/0!</v>
      </c>
      <c r="P174" s="50">
        <f t="shared" si="63"/>
        <v>0</v>
      </c>
      <c r="Q174" s="36" t="e">
        <f t="shared" si="64"/>
        <v>#DIV/0!</v>
      </c>
      <c r="R174" s="50"/>
      <c r="S174" s="42"/>
      <c r="T174" s="42"/>
      <c r="U174" s="41">
        <f t="shared" si="67"/>
        <v>0</v>
      </c>
      <c r="V174" s="41" t="e">
        <f t="shared" si="68"/>
        <v>#DIV/0!</v>
      </c>
      <c r="W174" s="41">
        <f t="shared" si="69"/>
        <v>0</v>
      </c>
      <c r="X174" s="41" t="e">
        <f t="shared" si="70"/>
        <v>#DIV/0!</v>
      </c>
      <c r="Y174" s="41">
        <f t="shared" si="71"/>
        <v>0</v>
      </c>
      <c r="Z174" s="41" t="e">
        <f t="shared" si="72"/>
        <v>#DIV/0!</v>
      </c>
      <c r="AA174" s="41"/>
      <c r="AB174" s="41"/>
      <c r="AC174" s="23"/>
      <c r="AD174" s="23"/>
      <c r="AE174" s="23"/>
      <c r="AF174" s="23"/>
      <c r="AG174" s="23"/>
      <c r="AH174" s="41"/>
      <c r="AI174" s="15"/>
      <c r="AJ174" s="41"/>
      <c r="AK174" s="15"/>
      <c r="AL174" s="41"/>
    </row>
    <row r="175" spans="1:38" s="14" customFormat="1" ht="28.5" customHeight="1" hidden="1">
      <c r="A175" s="46"/>
      <c r="B175" s="27" t="s">
        <v>183</v>
      </c>
      <c r="C175" s="50"/>
      <c r="D175" s="50"/>
      <c r="E175" s="50"/>
      <c r="F175" s="50"/>
      <c r="G175" s="50">
        <f t="shared" si="61"/>
        <v>0</v>
      </c>
      <c r="H175" s="50" t="e">
        <f t="shared" si="62"/>
        <v>#DIV/0!</v>
      </c>
      <c r="I175" s="50"/>
      <c r="J175" s="50"/>
      <c r="K175" s="50"/>
      <c r="L175" s="50">
        <f t="shared" si="59"/>
        <v>0</v>
      </c>
      <c r="M175" s="36" t="e">
        <f t="shared" si="60"/>
        <v>#DIV/0!</v>
      </c>
      <c r="N175" s="50">
        <f t="shared" si="65"/>
        <v>0</v>
      </c>
      <c r="O175" s="36" t="e">
        <f t="shared" si="66"/>
        <v>#DIV/0!</v>
      </c>
      <c r="P175" s="50">
        <f t="shared" si="63"/>
        <v>0</v>
      </c>
      <c r="Q175" s="36" t="e">
        <f t="shared" si="64"/>
        <v>#DIV/0!</v>
      </c>
      <c r="R175" s="50"/>
      <c r="S175" s="42"/>
      <c r="T175" s="42"/>
      <c r="U175" s="41">
        <f t="shared" si="67"/>
        <v>0</v>
      </c>
      <c r="V175" s="41" t="e">
        <f t="shared" si="68"/>
        <v>#DIV/0!</v>
      </c>
      <c r="W175" s="41">
        <f t="shared" si="69"/>
        <v>0</v>
      </c>
      <c r="X175" s="41" t="e">
        <f t="shared" si="70"/>
        <v>#DIV/0!</v>
      </c>
      <c r="Y175" s="41">
        <f t="shared" si="71"/>
        <v>0</v>
      </c>
      <c r="Z175" s="41" t="e">
        <f t="shared" si="72"/>
        <v>#DIV/0!</v>
      </c>
      <c r="AA175" s="41"/>
      <c r="AB175" s="41"/>
      <c r="AC175" s="23"/>
      <c r="AD175" s="23"/>
      <c r="AE175" s="23"/>
      <c r="AF175" s="23"/>
      <c r="AG175" s="23"/>
      <c r="AH175" s="41"/>
      <c r="AI175" s="15"/>
      <c r="AJ175" s="41"/>
      <c r="AK175" s="15"/>
      <c r="AL175" s="41"/>
    </row>
    <row r="176" spans="1:38" s="14" customFormat="1" ht="28.5" customHeight="1" hidden="1">
      <c r="A176" s="46"/>
      <c r="B176" s="27" t="s">
        <v>286</v>
      </c>
      <c r="C176" s="50"/>
      <c r="D176" s="50"/>
      <c r="E176" s="50"/>
      <c r="F176" s="50"/>
      <c r="G176" s="50">
        <f t="shared" si="61"/>
        <v>0</v>
      </c>
      <c r="H176" s="50" t="e">
        <f t="shared" si="62"/>
        <v>#DIV/0!</v>
      </c>
      <c r="I176" s="50"/>
      <c r="J176" s="50"/>
      <c r="K176" s="50"/>
      <c r="L176" s="50">
        <f t="shared" si="59"/>
        <v>0</v>
      </c>
      <c r="M176" s="36" t="e">
        <f t="shared" si="60"/>
        <v>#DIV/0!</v>
      </c>
      <c r="N176" s="50">
        <f t="shared" si="65"/>
        <v>0</v>
      </c>
      <c r="O176" s="36" t="e">
        <f t="shared" si="66"/>
        <v>#DIV/0!</v>
      </c>
      <c r="P176" s="50">
        <f t="shared" si="63"/>
        <v>0</v>
      </c>
      <c r="Q176" s="36" t="e">
        <f t="shared" si="64"/>
        <v>#DIV/0!</v>
      </c>
      <c r="R176" s="50"/>
      <c r="S176" s="42"/>
      <c r="T176" s="42"/>
      <c r="U176" s="41">
        <f t="shared" si="67"/>
        <v>0</v>
      </c>
      <c r="V176" s="41" t="e">
        <f t="shared" si="68"/>
        <v>#DIV/0!</v>
      </c>
      <c r="W176" s="41">
        <f t="shared" si="69"/>
        <v>0</v>
      </c>
      <c r="X176" s="41" t="e">
        <f t="shared" si="70"/>
        <v>#DIV/0!</v>
      </c>
      <c r="Y176" s="41">
        <f t="shared" si="71"/>
        <v>0</v>
      </c>
      <c r="Z176" s="41" t="e">
        <f t="shared" si="72"/>
        <v>#DIV/0!</v>
      </c>
      <c r="AA176" s="41"/>
      <c r="AB176" s="41"/>
      <c r="AC176" s="23"/>
      <c r="AD176" s="23"/>
      <c r="AE176" s="23"/>
      <c r="AF176" s="23"/>
      <c r="AG176" s="23"/>
      <c r="AH176" s="41"/>
      <c r="AI176" s="15"/>
      <c r="AJ176" s="41"/>
      <c r="AK176" s="15"/>
      <c r="AL176" s="41"/>
    </row>
    <row r="177" spans="1:38" s="14" customFormat="1" ht="31.5" customHeight="1" hidden="1">
      <c r="A177" s="46"/>
      <c r="B177" s="27" t="s">
        <v>303</v>
      </c>
      <c r="C177" s="50"/>
      <c r="D177" s="50"/>
      <c r="E177" s="50"/>
      <c r="F177" s="50"/>
      <c r="G177" s="50">
        <f t="shared" si="61"/>
        <v>0</v>
      </c>
      <c r="H177" s="50" t="e">
        <f t="shared" si="62"/>
        <v>#DIV/0!</v>
      </c>
      <c r="I177" s="50"/>
      <c r="J177" s="50"/>
      <c r="K177" s="50"/>
      <c r="L177" s="50">
        <f t="shared" si="59"/>
        <v>0</v>
      </c>
      <c r="M177" s="36" t="e">
        <f t="shared" si="60"/>
        <v>#DIV/0!</v>
      </c>
      <c r="N177" s="50">
        <f t="shared" si="65"/>
        <v>0</v>
      </c>
      <c r="O177" s="36" t="e">
        <f t="shared" si="66"/>
        <v>#DIV/0!</v>
      </c>
      <c r="P177" s="50">
        <f t="shared" si="63"/>
        <v>0</v>
      </c>
      <c r="Q177" s="36" t="e">
        <f t="shared" si="64"/>
        <v>#DIV/0!</v>
      </c>
      <c r="R177" s="50"/>
      <c r="S177" s="42"/>
      <c r="T177" s="42"/>
      <c r="U177" s="41">
        <f t="shared" si="67"/>
        <v>0</v>
      </c>
      <c r="V177" s="41" t="e">
        <f t="shared" si="68"/>
        <v>#DIV/0!</v>
      </c>
      <c r="W177" s="41">
        <f t="shared" si="69"/>
        <v>0</v>
      </c>
      <c r="X177" s="41" t="e">
        <f t="shared" si="70"/>
        <v>#DIV/0!</v>
      </c>
      <c r="Y177" s="41">
        <f t="shared" si="71"/>
        <v>0</v>
      </c>
      <c r="Z177" s="41" t="e">
        <f t="shared" si="72"/>
        <v>#DIV/0!</v>
      </c>
      <c r="AA177" s="41"/>
      <c r="AB177" s="41"/>
      <c r="AC177" s="23"/>
      <c r="AD177" s="23"/>
      <c r="AE177" s="23"/>
      <c r="AF177" s="23"/>
      <c r="AG177" s="23"/>
      <c r="AH177" s="41"/>
      <c r="AI177" s="15"/>
      <c r="AJ177" s="41"/>
      <c r="AK177" s="15"/>
      <c r="AL177" s="41"/>
    </row>
    <row r="178" spans="1:38" s="14" customFormat="1" ht="40.5" customHeight="1" hidden="1">
      <c r="A178" s="46"/>
      <c r="B178" s="27" t="s">
        <v>304</v>
      </c>
      <c r="C178" s="50"/>
      <c r="D178" s="50"/>
      <c r="E178" s="50"/>
      <c r="F178" s="50"/>
      <c r="G178" s="50">
        <f t="shared" si="61"/>
        <v>0</v>
      </c>
      <c r="H178" s="50" t="e">
        <f t="shared" si="62"/>
        <v>#DIV/0!</v>
      </c>
      <c r="I178" s="50"/>
      <c r="J178" s="50"/>
      <c r="K178" s="50"/>
      <c r="L178" s="50">
        <f t="shared" si="59"/>
        <v>0</v>
      </c>
      <c r="M178" s="36" t="e">
        <f t="shared" si="60"/>
        <v>#DIV/0!</v>
      </c>
      <c r="N178" s="50">
        <f t="shared" si="65"/>
        <v>0</v>
      </c>
      <c r="O178" s="36" t="e">
        <f t="shared" si="66"/>
        <v>#DIV/0!</v>
      </c>
      <c r="P178" s="50">
        <f t="shared" si="63"/>
        <v>0</v>
      </c>
      <c r="Q178" s="36" t="e">
        <f t="shared" si="64"/>
        <v>#DIV/0!</v>
      </c>
      <c r="R178" s="50"/>
      <c r="S178" s="42"/>
      <c r="T178" s="42"/>
      <c r="U178" s="41">
        <f t="shared" si="67"/>
        <v>0</v>
      </c>
      <c r="V178" s="41" t="e">
        <f t="shared" si="68"/>
        <v>#DIV/0!</v>
      </c>
      <c r="W178" s="41">
        <f t="shared" si="69"/>
        <v>0</v>
      </c>
      <c r="X178" s="41" t="e">
        <f t="shared" si="70"/>
        <v>#DIV/0!</v>
      </c>
      <c r="Y178" s="41">
        <f t="shared" si="71"/>
        <v>0</v>
      </c>
      <c r="Z178" s="41" t="e">
        <f t="shared" si="72"/>
        <v>#DIV/0!</v>
      </c>
      <c r="AA178" s="41"/>
      <c r="AB178" s="41"/>
      <c r="AC178" s="23"/>
      <c r="AD178" s="23"/>
      <c r="AE178" s="23"/>
      <c r="AF178" s="23"/>
      <c r="AG178" s="23"/>
      <c r="AH178" s="41"/>
      <c r="AI178" s="15"/>
      <c r="AJ178" s="41"/>
      <c r="AK178" s="15"/>
      <c r="AL178" s="41"/>
    </row>
    <row r="179" spans="1:38" s="14" customFormat="1" ht="26.25" customHeight="1" hidden="1">
      <c r="A179" s="46"/>
      <c r="B179" s="27" t="s">
        <v>114</v>
      </c>
      <c r="C179" s="50"/>
      <c r="D179" s="50"/>
      <c r="E179" s="50"/>
      <c r="F179" s="50"/>
      <c r="G179" s="50">
        <f t="shared" si="61"/>
        <v>0</v>
      </c>
      <c r="H179" s="50" t="e">
        <f t="shared" si="62"/>
        <v>#DIV/0!</v>
      </c>
      <c r="I179" s="50"/>
      <c r="J179" s="50"/>
      <c r="K179" s="50"/>
      <c r="L179" s="50">
        <f t="shared" si="59"/>
        <v>0</v>
      </c>
      <c r="M179" s="36" t="e">
        <f t="shared" si="60"/>
        <v>#DIV/0!</v>
      </c>
      <c r="N179" s="50">
        <f t="shared" si="65"/>
        <v>0</v>
      </c>
      <c r="O179" s="36" t="e">
        <f t="shared" si="66"/>
        <v>#DIV/0!</v>
      </c>
      <c r="P179" s="50">
        <f t="shared" si="63"/>
        <v>0</v>
      </c>
      <c r="Q179" s="36" t="e">
        <f t="shared" si="64"/>
        <v>#DIV/0!</v>
      </c>
      <c r="R179" s="50"/>
      <c r="S179" s="42"/>
      <c r="T179" s="42"/>
      <c r="U179" s="41">
        <f t="shared" si="67"/>
        <v>0</v>
      </c>
      <c r="V179" s="41" t="e">
        <f t="shared" si="68"/>
        <v>#DIV/0!</v>
      </c>
      <c r="W179" s="41">
        <f t="shared" si="69"/>
        <v>0</v>
      </c>
      <c r="X179" s="41" t="e">
        <f t="shared" si="70"/>
        <v>#DIV/0!</v>
      </c>
      <c r="Y179" s="41">
        <f t="shared" si="71"/>
        <v>0</v>
      </c>
      <c r="Z179" s="41" t="e">
        <f t="shared" si="72"/>
        <v>#DIV/0!</v>
      </c>
      <c r="AA179" s="41"/>
      <c r="AB179" s="41"/>
      <c r="AC179" s="23"/>
      <c r="AD179" s="23"/>
      <c r="AE179" s="23"/>
      <c r="AF179" s="23"/>
      <c r="AG179" s="23"/>
      <c r="AH179" s="41"/>
      <c r="AI179" s="15"/>
      <c r="AJ179" s="41"/>
      <c r="AK179" s="15"/>
      <c r="AL179" s="41"/>
    </row>
    <row r="180" spans="1:38" s="14" customFormat="1" ht="43.5" customHeight="1" hidden="1">
      <c r="A180" s="46"/>
      <c r="B180" s="27" t="s">
        <v>289</v>
      </c>
      <c r="C180" s="50"/>
      <c r="D180" s="50"/>
      <c r="E180" s="50"/>
      <c r="F180" s="50"/>
      <c r="G180" s="50">
        <f t="shared" si="61"/>
        <v>0</v>
      </c>
      <c r="H180" s="50" t="e">
        <f t="shared" si="62"/>
        <v>#DIV/0!</v>
      </c>
      <c r="I180" s="50"/>
      <c r="J180" s="50"/>
      <c r="K180" s="50"/>
      <c r="L180" s="50">
        <f t="shared" si="59"/>
        <v>0</v>
      </c>
      <c r="M180" s="36" t="e">
        <f t="shared" si="60"/>
        <v>#DIV/0!</v>
      </c>
      <c r="N180" s="50">
        <f t="shared" si="65"/>
        <v>0</v>
      </c>
      <c r="O180" s="36" t="e">
        <f t="shared" si="66"/>
        <v>#DIV/0!</v>
      </c>
      <c r="P180" s="50">
        <f t="shared" si="63"/>
        <v>0</v>
      </c>
      <c r="Q180" s="36" t="e">
        <f t="shared" si="64"/>
        <v>#DIV/0!</v>
      </c>
      <c r="R180" s="50"/>
      <c r="S180" s="42"/>
      <c r="T180" s="42"/>
      <c r="U180" s="41">
        <f t="shared" si="67"/>
        <v>0</v>
      </c>
      <c r="V180" s="41" t="e">
        <f t="shared" si="68"/>
        <v>#DIV/0!</v>
      </c>
      <c r="W180" s="41">
        <f t="shared" si="69"/>
        <v>0</v>
      </c>
      <c r="X180" s="41" t="e">
        <f t="shared" si="70"/>
        <v>#DIV/0!</v>
      </c>
      <c r="Y180" s="41">
        <f t="shared" si="71"/>
        <v>0</v>
      </c>
      <c r="Z180" s="41" t="e">
        <f t="shared" si="72"/>
        <v>#DIV/0!</v>
      </c>
      <c r="AA180" s="41"/>
      <c r="AB180" s="41"/>
      <c r="AC180" s="23"/>
      <c r="AD180" s="23"/>
      <c r="AE180" s="23"/>
      <c r="AF180" s="23"/>
      <c r="AG180" s="23"/>
      <c r="AH180" s="41"/>
      <c r="AI180" s="15"/>
      <c r="AJ180" s="41"/>
      <c r="AK180" s="15"/>
      <c r="AL180" s="41"/>
    </row>
    <row r="181" spans="1:38" s="14" customFormat="1" ht="69.75" customHeight="1" hidden="1">
      <c r="A181" s="46"/>
      <c r="B181" s="27" t="s">
        <v>305</v>
      </c>
      <c r="C181" s="50"/>
      <c r="D181" s="50"/>
      <c r="E181" s="50"/>
      <c r="F181" s="50"/>
      <c r="G181" s="50">
        <f t="shared" si="61"/>
        <v>0</v>
      </c>
      <c r="H181" s="50" t="e">
        <f t="shared" si="62"/>
        <v>#DIV/0!</v>
      </c>
      <c r="I181" s="50"/>
      <c r="J181" s="50"/>
      <c r="K181" s="50"/>
      <c r="L181" s="50">
        <f t="shared" si="59"/>
        <v>0</v>
      </c>
      <c r="M181" s="36" t="e">
        <f t="shared" si="60"/>
        <v>#DIV/0!</v>
      </c>
      <c r="N181" s="50">
        <f t="shared" si="65"/>
        <v>0</v>
      </c>
      <c r="O181" s="36" t="e">
        <f t="shared" si="66"/>
        <v>#DIV/0!</v>
      </c>
      <c r="P181" s="50">
        <f t="shared" si="63"/>
        <v>0</v>
      </c>
      <c r="Q181" s="36" t="e">
        <f t="shared" si="64"/>
        <v>#DIV/0!</v>
      </c>
      <c r="R181" s="50"/>
      <c r="S181" s="42"/>
      <c r="T181" s="42"/>
      <c r="U181" s="41">
        <f t="shared" si="67"/>
        <v>0</v>
      </c>
      <c r="V181" s="41" t="e">
        <f t="shared" si="68"/>
        <v>#DIV/0!</v>
      </c>
      <c r="W181" s="41">
        <f t="shared" si="69"/>
        <v>0</v>
      </c>
      <c r="X181" s="41" t="e">
        <f t="shared" si="70"/>
        <v>#DIV/0!</v>
      </c>
      <c r="Y181" s="41">
        <f t="shared" si="71"/>
        <v>0</v>
      </c>
      <c r="Z181" s="41" t="e">
        <f t="shared" si="72"/>
        <v>#DIV/0!</v>
      </c>
      <c r="AA181" s="41"/>
      <c r="AB181" s="41"/>
      <c r="AC181" s="23"/>
      <c r="AD181" s="23"/>
      <c r="AE181" s="23"/>
      <c r="AF181" s="23"/>
      <c r="AG181" s="23"/>
      <c r="AH181" s="41"/>
      <c r="AI181" s="15"/>
      <c r="AJ181" s="41"/>
      <c r="AK181" s="15"/>
      <c r="AL181" s="41"/>
    </row>
    <row r="182" spans="1:38" s="14" customFormat="1" ht="28.5" customHeight="1" hidden="1">
      <c r="A182" s="46"/>
      <c r="B182" s="27" t="s">
        <v>276</v>
      </c>
      <c r="C182" s="50"/>
      <c r="D182" s="50"/>
      <c r="E182" s="50"/>
      <c r="F182" s="50"/>
      <c r="G182" s="50">
        <f t="shared" si="61"/>
        <v>0</v>
      </c>
      <c r="H182" s="50" t="e">
        <f t="shared" si="62"/>
        <v>#DIV/0!</v>
      </c>
      <c r="I182" s="50"/>
      <c r="J182" s="50"/>
      <c r="K182" s="50"/>
      <c r="L182" s="50">
        <f t="shared" si="59"/>
        <v>0</v>
      </c>
      <c r="M182" s="36" t="e">
        <f t="shared" si="60"/>
        <v>#DIV/0!</v>
      </c>
      <c r="N182" s="50">
        <f t="shared" si="65"/>
        <v>0</v>
      </c>
      <c r="O182" s="36" t="e">
        <f t="shared" si="66"/>
        <v>#DIV/0!</v>
      </c>
      <c r="P182" s="50">
        <f t="shared" si="63"/>
        <v>0</v>
      </c>
      <c r="Q182" s="36" t="e">
        <f t="shared" si="64"/>
        <v>#DIV/0!</v>
      </c>
      <c r="R182" s="50"/>
      <c r="S182" s="42"/>
      <c r="T182" s="42"/>
      <c r="U182" s="41">
        <f t="shared" si="67"/>
        <v>0</v>
      </c>
      <c r="V182" s="41" t="e">
        <f t="shared" si="68"/>
        <v>#DIV/0!</v>
      </c>
      <c r="W182" s="41">
        <f t="shared" si="69"/>
        <v>0</v>
      </c>
      <c r="X182" s="41" t="e">
        <f t="shared" si="70"/>
        <v>#DIV/0!</v>
      </c>
      <c r="Y182" s="41">
        <f t="shared" si="71"/>
        <v>0</v>
      </c>
      <c r="Z182" s="41" t="e">
        <f t="shared" si="72"/>
        <v>#DIV/0!</v>
      </c>
      <c r="AA182" s="41"/>
      <c r="AB182" s="41"/>
      <c r="AC182" s="23"/>
      <c r="AD182" s="23"/>
      <c r="AE182" s="23"/>
      <c r="AF182" s="23"/>
      <c r="AG182" s="23"/>
      <c r="AH182" s="41"/>
      <c r="AI182" s="15"/>
      <c r="AJ182" s="41"/>
      <c r="AK182" s="15"/>
      <c r="AL182" s="41"/>
    </row>
    <row r="183" spans="1:38" s="14" customFormat="1" ht="28.5" customHeight="1" hidden="1">
      <c r="A183" s="46"/>
      <c r="B183" s="27" t="s">
        <v>315</v>
      </c>
      <c r="C183" s="50"/>
      <c r="D183" s="50"/>
      <c r="E183" s="50"/>
      <c r="F183" s="50"/>
      <c r="G183" s="50">
        <f t="shared" si="61"/>
        <v>0</v>
      </c>
      <c r="H183" s="50" t="e">
        <f t="shared" si="62"/>
        <v>#DIV/0!</v>
      </c>
      <c r="I183" s="50"/>
      <c r="J183" s="50"/>
      <c r="K183" s="50"/>
      <c r="L183" s="50">
        <f t="shared" si="59"/>
        <v>0</v>
      </c>
      <c r="M183" s="36" t="e">
        <f t="shared" si="60"/>
        <v>#DIV/0!</v>
      </c>
      <c r="N183" s="50">
        <f t="shared" si="65"/>
        <v>0</v>
      </c>
      <c r="O183" s="36" t="e">
        <f t="shared" si="66"/>
        <v>#DIV/0!</v>
      </c>
      <c r="P183" s="50">
        <f t="shared" si="63"/>
        <v>0</v>
      </c>
      <c r="Q183" s="36" t="e">
        <f t="shared" si="64"/>
        <v>#DIV/0!</v>
      </c>
      <c r="R183" s="50"/>
      <c r="S183" s="42"/>
      <c r="T183" s="42"/>
      <c r="U183" s="41">
        <f t="shared" si="67"/>
        <v>0</v>
      </c>
      <c r="V183" s="41" t="e">
        <f t="shared" si="68"/>
        <v>#DIV/0!</v>
      </c>
      <c r="W183" s="41">
        <f t="shared" si="69"/>
        <v>0</v>
      </c>
      <c r="X183" s="41" t="e">
        <f t="shared" si="70"/>
        <v>#DIV/0!</v>
      </c>
      <c r="Y183" s="41">
        <f t="shared" si="71"/>
        <v>0</v>
      </c>
      <c r="Z183" s="41" t="e">
        <f t="shared" si="72"/>
        <v>#DIV/0!</v>
      </c>
      <c r="AA183" s="41"/>
      <c r="AB183" s="41"/>
      <c r="AC183" s="23"/>
      <c r="AD183" s="23"/>
      <c r="AE183" s="23"/>
      <c r="AF183" s="23"/>
      <c r="AG183" s="23"/>
      <c r="AH183" s="41"/>
      <c r="AI183" s="15"/>
      <c r="AJ183" s="41"/>
      <c r="AK183" s="15"/>
      <c r="AL183" s="41"/>
    </row>
    <row r="184" spans="1:38" s="14" customFormat="1" ht="28.5" customHeight="1" hidden="1">
      <c r="A184" s="46"/>
      <c r="B184" s="27" t="s">
        <v>306</v>
      </c>
      <c r="C184" s="50"/>
      <c r="D184" s="50"/>
      <c r="E184" s="50"/>
      <c r="F184" s="50"/>
      <c r="G184" s="50">
        <f t="shared" si="61"/>
        <v>0</v>
      </c>
      <c r="H184" s="50" t="e">
        <f t="shared" si="62"/>
        <v>#DIV/0!</v>
      </c>
      <c r="I184" s="50"/>
      <c r="J184" s="50"/>
      <c r="K184" s="50"/>
      <c r="L184" s="50">
        <f t="shared" si="59"/>
        <v>0</v>
      </c>
      <c r="M184" s="36" t="e">
        <f t="shared" si="60"/>
        <v>#DIV/0!</v>
      </c>
      <c r="N184" s="50">
        <f t="shared" si="65"/>
        <v>0</v>
      </c>
      <c r="O184" s="36" t="e">
        <f t="shared" si="66"/>
        <v>#DIV/0!</v>
      </c>
      <c r="P184" s="50">
        <f t="shared" si="63"/>
        <v>0</v>
      </c>
      <c r="Q184" s="36" t="e">
        <f t="shared" si="64"/>
        <v>#DIV/0!</v>
      </c>
      <c r="R184" s="50"/>
      <c r="S184" s="42"/>
      <c r="T184" s="42"/>
      <c r="U184" s="41">
        <f t="shared" si="67"/>
        <v>0</v>
      </c>
      <c r="V184" s="41" t="e">
        <f t="shared" si="68"/>
        <v>#DIV/0!</v>
      </c>
      <c r="W184" s="41">
        <f t="shared" si="69"/>
        <v>0</v>
      </c>
      <c r="X184" s="41" t="e">
        <f t="shared" si="70"/>
        <v>#DIV/0!</v>
      </c>
      <c r="Y184" s="41">
        <f t="shared" si="71"/>
        <v>0</v>
      </c>
      <c r="Z184" s="41" t="e">
        <f t="shared" si="72"/>
        <v>#DIV/0!</v>
      </c>
      <c r="AA184" s="41"/>
      <c r="AB184" s="41"/>
      <c r="AC184" s="23"/>
      <c r="AD184" s="23"/>
      <c r="AE184" s="23"/>
      <c r="AF184" s="23"/>
      <c r="AG184" s="23"/>
      <c r="AH184" s="41"/>
      <c r="AI184" s="15"/>
      <c r="AJ184" s="41"/>
      <c r="AK184" s="15"/>
      <c r="AL184" s="41"/>
    </row>
    <row r="185" spans="1:38" s="14" customFormat="1" ht="70.5" customHeight="1" hidden="1">
      <c r="A185" s="46"/>
      <c r="B185" s="27" t="s">
        <v>307</v>
      </c>
      <c r="C185" s="50"/>
      <c r="D185" s="50"/>
      <c r="E185" s="50"/>
      <c r="F185" s="50"/>
      <c r="G185" s="50">
        <f t="shared" si="61"/>
        <v>0</v>
      </c>
      <c r="H185" s="50" t="e">
        <f t="shared" si="62"/>
        <v>#DIV/0!</v>
      </c>
      <c r="I185" s="50"/>
      <c r="J185" s="50"/>
      <c r="K185" s="50"/>
      <c r="L185" s="50">
        <f t="shared" si="59"/>
        <v>0</v>
      </c>
      <c r="M185" s="36" t="e">
        <f t="shared" si="60"/>
        <v>#DIV/0!</v>
      </c>
      <c r="N185" s="50">
        <f t="shared" si="65"/>
        <v>0</v>
      </c>
      <c r="O185" s="36" t="e">
        <f t="shared" si="66"/>
        <v>#DIV/0!</v>
      </c>
      <c r="P185" s="50">
        <f t="shared" si="63"/>
        <v>0</v>
      </c>
      <c r="Q185" s="36" t="e">
        <f t="shared" si="64"/>
        <v>#DIV/0!</v>
      </c>
      <c r="R185" s="50"/>
      <c r="S185" s="42"/>
      <c r="T185" s="42"/>
      <c r="U185" s="41">
        <f t="shared" si="67"/>
        <v>0</v>
      </c>
      <c r="V185" s="41" t="e">
        <f t="shared" si="68"/>
        <v>#DIV/0!</v>
      </c>
      <c r="W185" s="41">
        <f t="shared" si="69"/>
        <v>0</v>
      </c>
      <c r="X185" s="41" t="e">
        <f t="shared" si="70"/>
        <v>#DIV/0!</v>
      </c>
      <c r="Y185" s="41">
        <f t="shared" si="71"/>
        <v>0</v>
      </c>
      <c r="Z185" s="41" t="e">
        <f t="shared" si="72"/>
        <v>#DIV/0!</v>
      </c>
      <c r="AA185" s="41"/>
      <c r="AB185" s="41"/>
      <c r="AC185" s="23"/>
      <c r="AD185" s="23"/>
      <c r="AE185" s="23"/>
      <c r="AF185" s="23"/>
      <c r="AG185" s="23"/>
      <c r="AH185" s="41"/>
      <c r="AI185" s="15"/>
      <c r="AJ185" s="41"/>
      <c r="AK185" s="15"/>
      <c r="AL185" s="41"/>
    </row>
    <row r="186" spans="1:38" s="14" customFormat="1" ht="21.75" customHeight="1" hidden="1">
      <c r="A186" s="46"/>
      <c r="B186" s="27"/>
      <c r="C186" s="50"/>
      <c r="D186" s="50"/>
      <c r="E186" s="50"/>
      <c r="F186" s="50"/>
      <c r="G186" s="50">
        <f t="shared" si="61"/>
        <v>0</v>
      </c>
      <c r="H186" s="50" t="e">
        <f t="shared" si="62"/>
        <v>#DIV/0!</v>
      </c>
      <c r="I186" s="50"/>
      <c r="J186" s="50"/>
      <c r="K186" s="50"/>
      <c r="L186" s="50">
        <f t="shared" si="59"/>
        <v>0</v>
      </c>
      <c r="M186" s="36" t="e">
        <f t="shared" si="60"/>
        <v>#DIV/0!</v>
      </c>
      <c r="N186" s="50">
        <f t="shared" si="65"/>
        <v>0</v>
      </c>
      <c r="O186" s="36" t="e">
        <f t="shared" si="66"/>
        <v>#DIV/0!</v>
      </c>
      <c r="P186" s="50">
        <f t="shared" si="63"/>
        <v>0</v>
      </c>
      <c r="Q186" s="36" t="e">
        <f t="shared" si="64"/>
        <v>#DIV/0!</v>
      </c>
      <c r="R186" s="50"/>
      <c r="S186" s="42"/>
      <c r="T186" s="42"/>
      <c r="U186" s="41">
        <f t="shared" si="67"/>
        <v>0</v>
      </c>
      <c r="V186" s="41" t="e">
        <f t="shared" si="68"/>
        <v>#DIV/0!</v>
      </c>
      <c r="W186" s="41">
        <f t="shared" si="69"/>
        <v>0</v>
      </c>
      <c r="X186" s="41" t="e">
        <f t="shared" si="70"/>
        <v>#DIV/0!</v>
      </c>
      <c r="Y186" s="41">
        <f t="shared" si="71"/>
        <v>0</v>
      </c>
      <c r="Z186" s="41" t="e">
        <f t="shared" si="72"/>
        <v>#DIV/0!</v>
      </c>
      <c r="AA186" s="41"/>
      <c r="AB186" s="41"/>
      <c r="AC186" s="23"/>
      <c r="AD186" s="23"/>
      <c r="AE186" s="23"/>
      <c r="AF186" s="23"/>
      <c r="AG186" s="23"/>
      <c r="AH186" s="41"/>
      <c r="AI186" s="15"/>
      <c r="AJ186" s="41"/>
      <c r="AK186" s="15"/>
      <c r="AL186" s="41"/>
    </row>
    <row r="187" spans="1:38" s="1" customFormat="1" ht="21" customHeight="1">
      <c r="A187" s="4" t="s">
        <v>156</v>
      </c>
      <c r="B187" s="5" t="s">
        <v>59</v>
      </c>
      <c r="C187" s="23">
        <v>1849997.25277</v>
      </c>
      <c r="D187" s="23">
        <v>1849069.51774</v>
      </c>
      <c r="E187" s="23">
        <v>1929269.49144</v>
      </c>
      <c r="F187" s="23">
        <v>1876135.10504</v>
      </c>
      <c r="G187" s="23">
        <f t="shared" si="61"/>
        <v>-53134.38639999996</v>
      </c>
      <c r="H187" s="23">
        <f t="shared" si="62"/>
        <v>97.24588054516217</v>
      </c>
      <c r="I187" s="23">
        <v>1895752.57</v>
      </c>
      <c r="J187" s="23">
        <v>1895752.57</v>
      </c>
      <c r="K187" s="23">
        <v>2028793.57</v>
      </c>
      <c r="L187" s="56">
        <f t="shared" si="59"/>
        <v>133041</v>
      </c>
      <c r="M187" s="34">
        <f t="shared" si="60"/>
        <v>107.01784621608081</v>
      </c>
      <c r="N187" s="56">
        <f t="shared" si="65"/>
        <v>133041</v>
      </c>
      <c r="O187" s="34">
        <f t="shared" si="66"/>
        <v>107.01784621608081</v>
      </c>
      <c r="P187" s="56">
        <f t="shared" si="63"/>
        <v>152658.46496</v>
      </c>
      <c r="Q187" s="34">
        <f t="shared" si="64"/>
        <v>108.13685883015047</v>
      </c>
      <c r="R187" s="23">
        <v>2103986.12</v>
      </c>
      <c r="S187" s="23">
        <v>1908112.57</v>
      </c>
      <c r="T187" s="23">
        <v>2103986.12</v>
      </c>
      <c r="U187" s="39">
        <f t="shared" si="67"/>
        <v>208233.55000000005</v>
      </c>
      <c r="V187" s="39">
        <f t="shared" si="68"/>
        <v>110.98421562472154</v>
      </c>
      <c r="W187" s="39">
        <f t="shared" si="69"/>
        <v>75192.55000000005</v>
      </c>
      <c r="X187" s="39">
        <f t="shared" si="70"/>
        <v>103.70626914003873</v>
      </c>
      <c r="Y187" s="39">
        <f t="shared" si="71"/>
        <v>227851.01496000006</v>
      </c>
      <c r="Z187" s="39">
        <f t="shared" si="72"/>
        <v>112.14470185797958</v>
      </c>
      <c r="AA187" s="39">
        <f>T187/S187*100</f>
        <v>110.26530368698322</v>
      </c>
      <c r="AB187" s="39"/>
      <c r="AC187" s="23">
        <v>1914357.57</v>
      </c>
      <c r="AD187" s="23">
        <v>2109681.42</v>
      </c>
      <c r="AE187" s="23">
        <v>2109681.42</v>
      </c>
      <c r="AF187" s="23">
        <v>2099131.02</v>
      </c>
      <c r="AG187" s="23">
        <v>2099131.02</v>
      </c>
      <c r="AH187" s="39">
        <f>AE187/AC187*100</f>
        <v>110.20310171207983</v>
      </c>
      <c r="AI187" s="23">
        <f>AE187-T187</f>
        <v>5695.299999999814</v>
      </c>
      <c r="AJ187" s="39">
        <f>AE187/T187*100</f>
        <v>100.27069094923495</v>
      </c>
      <c r="AK187" s="23">
        <f>AG187-AE187</f>
        <v>-10550.399999999907</v>
      </c>
      <c r="AL187" s="39">
        <f>AG187/AE187*100</f>
        <v>99.49990553550025</v>
      </c>
    </row>
    <row r="188" spans="1:38" ht="32.25" customHeight="1" hidden="1">
      <c r="A188" s="6" t="s">
        <v>157</v>
      </c>
      <c r="B188" s="25" t="s">
        <v>103</v>
      </c>
      <c r="C188" s="28"/>
      <c r="D188" s="28"/>
      <c r="E188" s="28">
        <f>SUM(E189:E190)</f>
        <v>0</v>
      </c>
      <c r="F188" s="28">
        <f>SUM(F189:F190)</f>
        <v>0</v>
      </c>
      <c r="G188" s="28">
        <f t="shared" si="61"/>
        <v>0</v>
      </c>
      <c r="H188" s="28" t="e">
        <f t="shared" si="62"/>
        <v>#DIV/0!</v>
      </c>
      <c r="I188" s="28">
        <f>SUM(I189:I190)</f>
        <v>0</v>
      </c>
      <c r="J188" s="28">
        <f>SUM(J189:J190)</f>
        <v>0</v>
      </c>
      <c r="K188" s="28">
        <f>SUM(K189:K190)</f>
        <v>0</v>
      </c>
      <c r="L188" s="51">
        <f t="shared" si="59"/>
        <v>0</v>
      </c>
      <c r="M188" s="35" t="e">
        <f t="shared" si="60"/>
        <v>#DIV/0!</v>
      </c>
      <c r="N188" s="51">
        <f t="shared" si="65"/>
        <v>0</v>
      </c>
      <c r="O188" s="35" t="e">
        <f t="shared" si="66"/>
        <v>#DIV/0!</v>
      </c>
      <c r="P188" s="51">
        <f t="shared" si="63"/>
        <v>0</v>
      </c>
      <c r="Q188" s="35" t="e">
        <f t="shared" si="64"/>
        <v>#DIV/0!</v>
      </c>
      <c r="R188" s="28">
        <f>SUM(R189:R190)</f>
        <v>0</v>
      </c>
      <c r="S188" s="28"/>
      <c r="T188" s="28"/>
      <c r="U188" s="40">
        <f t="shared" si="67"/>
        <v>0</v>
      </c>
      <c r="V188" s="40" t="e">
        <f t="shared" si="68"/>
        <v>#DIV/0!</v>
      </c>
      <c r="W188" s="40">
        <f t="shared" si="69"/>
        <v>0</v>
      </c>
      <c r="X188" s="40" t="e">
        <f t="shared" si="70"/>
        <v>#DIV/0!</v>
      </c>
      <c r="Y188" s="40">
        <f t="shared" si="71"/>
        <v>0</v>
      </c>
      <c r="Z188" s="40" t="e">
        <f t="shared" si="72"/>
        <v>#DIV/0!</v>
      </c>
      <c r="AA188" s="40"/>
      <c r="AB188" s="40"/>
      <c r="AC188" s="23"/>
      <c r="AD188" s="23"/>
      <c r="AE188" s="23"/>
      <c r="AF188" s="23"/>
      <c r="AG188" s="23"/>
      <c r="AH188" s="40"/>
      <c r="AI188" s="28"/>
      <c r="AJ188" s="39" t="e">
        <f aca="true" t="shared" si="73" ref="AJ188:AJ213">AE188/T188*100</f>
        <v>#DIV/0!</v>
      </c>
      <c r="AK188" s="28"/>
      <c r="AL188" s="40"/>
    </row>
    <row r="189" spans="1:38" s="14" customFormat="1" ht="24" customHeight="1" hidden="1">
      <c r="A189" s="3"/>
      <c r="B189" s="20" t="s">
        <v>104</v>
      </c>
      <c r="C189" s="15"/>
      <c r="D189" s="15"/>
      <c r="E189" s="15"/>
      <c r="F189" s="15"/>
      <c r="G189" s="15">
        <f t="shared" si="61"/>
        <v>0</v>
      </c>
      <c r="H189" s="15" t="e">
        <f t="shared" si="62"/>
        <v>#DIV/0!</v>
      </c>
      <c r="I189" s="15"/>
      <c r="J189" s="15"/>
      <c r="K189" s="15"/>
      <c r="L189" s="50">
        <f t="shared" si="59"/>
        <v>0</v>
      </c>
      <c r="M189" s="36" t="e">
        <f t="shared" si="60"/>
        <v>#DIV/0!</v>
      </c>
      <c r="N189" s="50">
        <f t="shared" si="65"/>
        <v>0</v>
      </c>
      <c r="O189" s="36" t="e">
        <f t="shared" si="66"/>
        <v>#DIV/0!</v>
      </c>
      <c r="P189" s="50">
        <f t="shared" si="63"/>
        <v>0</v>
      </c>
      <c r="Q189" s="36" t="e">
        <f t="shared" si="64"/>
        <v>#DIV/0!</v>
      </c>
      <c r="R189" s="15"/>
      <c r="S189" s="15"/>
      <c r="T189" s="15"/>
      <c r="U189" s="41">
        <f t="shared" si="67"/>
        <v>0</v>
      </c>
      <c r="V189" s="41" t="e">
        <f t="shared" si="68"/>
        <v>#DIV/0!</v>
      </c>
      <c r="W189" s="41">
        <f t="shared" si="69"/>
        <v>0</v>
      </c>
      <c r="X189" s="41" t="e">
        <f t="shared" si="70"/>
        <v>#DIV/0!</v>
      </c>
      <c r="Y189" s="41">
        <f t="shared" si="71"/>
        <v>0</v>
      </c>
      <c r="Z189" s="41" t="e">
        <f t="shared" si="72"/>
        <v>#DIV/0!</v>
      </c>
      <c r="AA189" s="41"/>
      <c r="AB189" s="41"/>
      <c r="AC189" s="23"/>
      <c r="AD189" s="23"/>
      <c r="AE189" s="23"/>
      <c r="AF189" s="23"/>
      <c r="AG189" s="23"/>
      <c r="AH189" s="41"/>
      <c r="AI189" s="15"/>
      <c r="AJ189" s="39" t="e">
        <f t="shared" si="73"/>
        <v>#DIV/0!</v>
      </c>
      <c r="AK189" s="15"/>
      <c r="AL189" s="41"/>
    </row>
    <row r="190" spans="1:38" s="14" customFormat="1" ht="28.5" customHeight="1" hidden="1">
      <c r="A190" s="3"/>
      <c r="B190" s="20" t="s">
        <v>105</v>
      </c>
      <c r="C190" s="15"/>
      <c r="D190" s="15"/>
      <c r="E190" s="15"/>
      <c r="F190" s="15"/>
      <c r="G190" s="15">
        <f t="shared" si="61"/>
        <v>0</v>
      </c>
      <c r="H190" s="15" t="e">
        <f t="shared" si="62"/>
        <v>#DIV/0!</v>
      </c>
      <c r="I190" s="15"/>
      <c r="J190" s="15"/>
      <c r="K190" s="15"/>
      <c r="L190" s="50">
        <f t="shared" si="59"/>
        <v>0</v>
      </c>
      <c r="M190" s="36" t="e">
        <f t="shared" si="60"/>
        <v>#DIV/0!</v>
      </c>
      <c r="N190" s="50">
        <f t="shared" si="65"/>
        <v>0</v>
      </c>
      <c r="O190" s="36" t="e">
        <f t="shared" si="66"/>
        <v>#DIV/0!</v>
      </c>
      <c r="P190" s="50">
        <f t="shared" si="63"/>
        <v>0</v>
      </c>
      <c r="Q190" s="36" t="e">
        <f t="shared" si="64"/>
        <v>#DIV/0!</v>
      </c>
      <c r="R190" s="15"/>
      <c r="S190" s="15"/>
      <c r="T190" s="15"/>
      <c r="U190" s="41">
        <f t="shared" si="67"/>
        <v>0</v>
      </c>
      <c r="V190" s="41" t="e">
        <f t="shared" si="68"/>
        <v>#DIV/0!</v>
      </c>
      <c r="W190" s="41">
        <f t="shared" si="69"/>
        <v>0</v>
      </c>
      <c r="X190" s="41" t="e">
        <f t="shared" si="70"/>
        <v>#DIV/0!</v>
      </c>
      <c r="Y190" s="41">
        <f t="shared" si="71"/>
        <v>0</v>
      </c>
      <c r="Z190" s="41" t="e">
        <f t="shared" si="72"/>
        <v>#DIV/0!</v>
      </c>
      <c r="AA190" s="41"/>
      <c r="AB190" s="41"/>
      <c r="AC190" s="23"/>
      <c r="AD190" s="23"/>
      <c r="AE190" s="23"/>
      <c r="AF190" s="23"/>
      <c r="AG190" s="23"/>
      <c r="AH190" s="41"/>
      <c r="AI190" s="15"/>
      <c r="AJ190" s="39" t="e">
        <f t="shared" si="73"/>
        <v>#DIV/0!</v>
      </c>
      <c r="AK190" s="15"/>
      <c r="AL190" s="41"/>
    </row>
    <row r="191" spans="1:38" ht="27" customHeight="1" hidden="1">
      <c r="A191" s="6" t="s">
        <v>158</v>
      </c>
      <c r="B191" s="25" t="s">
        <v>106</v>
      </c>
      <c r="C191" s="28"/>
      <c r="D191" s="28"/>
      <c r="E191" s="28">
        <f>SUM(E192:E201)</f>
        <v>0</v>
      </c>
      <c r="F191" s="28">
        <f>SUM(F192:F201)</f>
        <v>0</v>
      </c>
      <c r="G191" s="28">
        <f t="shared" si="61"/>
        <v>0</v>
      </c>
      <c r="H191" s="28" t="e">
        <f t="shared" si="62"/>
        <v>#DIV/0!</v>
      </c>
      <c r="I191" s="28">
        <f>SUM(I192:I201)</f>
        <v>0</v>
      </c>
      <c r="J191" s="28">
        <f>SUM(J192:J201)</f>
        <v>0</v>
      </c>
      <c r="K191" s="28">
        <f>SUM(K192:K201)</f>
        <v>0</v>
      </c>
      <c r="L191" s="51">
        <f t="shared" si="59"/>
        <v>0</v>
      </c>
      <c r="M191" s="35" t="e">
        <f t="shared" si="60"/>
        <v>#DIV/0!</v>
      </c>
      <c r="N191" s="51">
        <f t="shared" si="65"/>
        <v>0</v>
      </c>
      <c r="O191" s="35" t="e">
        <f t="shared" si="66"/>
        <v>#DIV/0!</v>
      </c>
      <c r="P191" s="51">
        <f t="shared" si="63"/>
        <v>0</v>
      </c>
      <c r="Q191" s="35" t="e">
        <f t="shared" si="64"/>
        <v>#DIV/0!</v>
      </c>
      <c r="R191" s="28">
        <f>SUM(R192:R201)</f>
        <v>0</v>
      </c>
      <c r="S191" s="28"/>
      <c r="T191" s="28"/>
      <c r="U191" s="40">
        <f t="shared" si="67"/>
        <v>0</v>
      </c>
      <c r="V191" s="40" t="e">
        <f t="shared" si="68"/>
        <v>#DIV/0!</v>
      </c>
      <c r="W191" s="40">
        <f t="shared" si="69"/>
        <v>0</v>
      </c>
      <c r="X191" s="40" t="e">
        <f t="shared" si="70"/>
        <v>#DIV/0!</v>
      </c>
      <c r="Y191" s="40">
        <f t="shared" si="71"/>
        <v>0</v>
      </c>
      <c r="Z191" s="40" t="e">
        <f t="shared" si="72"/>
        <v>#DIV/0!</v>
      </c>
      <c r="AA191" s="40"/>
      <c r="AB191" s="40"/>
      <c r="AC191" s="23"/>
      <c r="AD191" s="23"/>
      <c r="AE191" s="23"/>
      <c r="AF191" s="23"/>
      <c r="AG191" s="23"/>
      <c r="AH191" s="40"/>
      <c r="AI191" s="28"/>
      <c r="AJ191" s="39" t="e">
        <f t="shared" si="73"/>
        <v>#DIV/0!</v>
      </c>
      <c r="AK191" s="28"/>
      <c r="AL191" s="40"/>
    </row>
    <row r="192" spans="1:38" s="14" customFormat="1" ht="29.25" customHeight="1" hidden="1">
      <c r="A192" s="3"/>
      <c r="B192" s="20" t="s">
        <v>247</v>
      </c>
      <c r="C192" s="15"/>
      <c r="D192" s="15"/>
      <c r="E192" s="15"/>
      <c r="F192" s="15"/>
      <c r="G192" s="15">
        <f t="shared" si="61"/>
        <v>0</v>
      </c>
      <c r="H192" s="15" t="e">
        <f t="shared" si="62"/>
        <v>#DIV/0!</v>
      </c>
      <c r="I192" s="15"/>
      <c r="J192" s="15"/>
      <c r="K192" s="15"/>
      <c r="L192" s="50">
        <f t="shared" si="59"/>
        <v>0</v>
      </c>
      <c r="M192" s="36" t="e">
        <f t="shared" si="60"/>
        <v>#DIV/0!</v>
      </c>
      <c r="N192" s="50">
        <f t="shared" si="65"/>
        <v>0</v>
      </c>
      <c r="O192" s="36" t="e">
        <f t="shared" si="66"/>
        <v>#DIV/0!</v>
      </c>
      <c r="P192" s="50">
        <f t="shared" si="63"/>
        <v>0</v>
      </c>
      <c r="Q192" s="36" t="e">
        <f t="shared" si="64"/>
        <v>#DIV/0!</v>
      </c>
      <c r="R192" s="15"/>
      <c r="S192" s="15"/>
      <c r="T192" s="15"/>
      <c r="U192" s="41">
        <f t="shared" si="67"/>
        <v>0</v>
      </c>
      <c r="V192" s="41" t="e">
        <f t="shared" si="68"/>
        <v>#DIV/0!</v>
      </c>
      <c r="W192" s="41">
        <f t="shared" si="69"/>
        <v>0</v>
      </c>
      <c r="X192" s="41" t="e">
        <f t="shared" si="70"/>
        <v>#DIV/0!</v>
      </c>
      <c r="Y192" s="41">
        <f t="shared" si="71"/>
        <v>0</v>
      </c>
      <c r="Z192" s="41" t="e">
        <f t="shared" si="72"/>
        <v>#DIV/0!</v>
      </c>
      <c r="AA192" s="41"/>
      <c r="AB192" s="41"/>
      <c r="AC192" s="23"/>
      <c r="AD192" s="23"/>
      <c r="AE192" s="23"/>
      <c r="AF192" s="23"/>
      <c r="AG192" s="23"/>
      <c r="AH192" s="41"/>
      <c r="AI192" s="15"/>
      <c r="AJ192" s="39" t="e">
        <f t="shared" si="73"/>
        <v>#DIV/0!</v>
      </c>
      <c r="AK192" s="15"/>
      <c r="AL192" s="41"/>
    </row>
    <row r="193" spans="1:38" s="14" customFormat="1" ht="42" customHeight="1" hidden="1">
      <c r="A193" s="3"/>
      <c r="B193" s="20" t="s">
        <v>248</v>
      </c>
      <c r="C193" s="15"/>
      <c r="D193" s="15"/>
      <c r="E193" s="15"/>
      <c r="F193" s="15"/>
      <c r="G193" s="15">
        <f t="shared" si="61"/>
        <v>0</v>
      </c>
      <c r="H193" s="15" t="e">
        <f t="shared" si="62"/>
        <v>#DIV/0!</v>
      </c>
      <c r="I193" s="15"/>
      <c r="J193" s="15"/>
      <c r="K193" s="15"/>
      <c r="L193" s="50">
        <f t="shared" si="59"/>
        <v>0</v>
      </c>
      <c r="M193" s="36" t="e">
        <f t="shared" si="60"/>
        <v>#DIV/0!</v>
      </c>
      <c r="N193" s="50">
        <f t="shared" si="65"/>
        <v>0</v>
      </c>
      <c r="O193" s="36" t="e">
        <f t="shared" si="66"/>
        <v>#DIV/0!</v>
      </c>
      <c r="P193" s="50">
        <f t="shared" si="63"/>
        <v>0</v>
      </c>
      <c r="Q193" s="36" t="e">
        <f t="shared" si="64"/>
        <v>#DIV/0!</v>
      </c>
      <c r="R193" s="15"/>
      <c r="S193" s="15"/>
      <c r="T193" s="15"/>
      <c r="U193" s="41">
        <f t="shared" si="67"/>
        <v>0</v>
      </c>
      <c r="V193" s="41" t="e">
        <f t="shared" si="68"/>
        <v>#DIV/0!</v>
      </c>
      <c r="W193" s="41">
        <f t="shared" si="69"/>
        <v>0</v>
      </c>
      <c r="X193" s="41" t="e">
        <f t="shared" si="70"/>
        <v>#DIV/0!</v>
      </c>
      <c r="Y193" s="41">
        <f t="shared" si="71"/>
        <v>0</v>
      </c>
      <c r="Z193" s="41" t="e">
        <f t="shared" si="72"/>
        <v>#DIV/0!</v>
      </c>
      <c r="AA193" s="41"/>
      <c r="AB193" s="41"/>
      <c r="AC193" s="23"/>
      <c r="AD193" s="23"/>
      <c r="AE193" s="23"/>
      <c r="AF193" s="23"/>
      <c r="AG193" s="23"/>
      <c r="AH193" s="41"/>
      <c r="AI193" s="15"/>
      <c r="AJ193" s="39" t="e">
        <f t="shared" si="73"/>
        <v>#DIV/0!</v>
      </c>
      <c r="AK193" s="15"/>
      <c r="AL193" s="41"/>
    </row>
    <row r="194" spans="1:38" s="14" customFormat="1" ht="42" customHeight="1" hidden="1">
      <c r="A194" s="3"/>
      <c r="B194" s="20" t="s">
        <v>249</v>
      </c>
      <c r="C194" s="15"/>
      <c r="D194" s="15"/>
      <c r="E194" s="15"/>
      <c r="F194" s="15"/>
      <c r="G194" s="15">
        <f t="shared" si="61"/>
        <v>0</v>
      </c>
      <c r="H194" s="15" t="e">
        <f t="shared" si="62"/>
        <v>#DIV/0!</v>
      </c>
      <c r="I194" s="15"/>
      <c r="J194" s="15"/>
      <c r="K194" s="15"/>
      <c r="L194" s="50">
        <f t="shared" si="59"/>
        <v>0</v>
      </c>
      <c r="M194" s="36" t="e">
        <f t="shared" si="60"/>
        <v>#DIV/0!</v>
      </c>
      <c r="N194" s="50">
        <f t="shared" si="65"/>
        <v>0</v>
      </c>
      <c r="O194" s="36" t="e">
        <f t="shared" si="66"/>
        <v>#DIV/0!</v>
      </c>
      <c r="P194" s="50">
        <f t="shared" si="63"/>
        <v>0</v>
      </c>
      <c r="Q194" s="36" t="e">
        <f t="shared" si="64"/>
        <v>#DIV/0!</v>
      </c>
      <c r="R194" s="15"/>
      <c r="S194" s="15"/>
      <c r="T194" s="15"/>
      <c r="U194" s="41">
        <f t="shared" si="67"/>
        <v>0</v>
      </c>
      <c r="V194" s="41" t="e">
        <f t="shared" si="68"/>
        <v>#DIV/0!</v>
      </c>
      <c r="W194" s="41">
        <f t="shared" si="69"/>
        <v>0</v>
      </c>
      <c r="X194" s="41" t="e">
        <f t="shared" si="70"/>
        <v>#DIV/0!</v>
      </c>
      <c r="Y194" s="41">
        <f t="shared" si="71"/>
        <v>0</v>
      </c>
      <c r="Z194" s="41" t="e">
        <f t="shared" si="72"/>
        <v>#DIV/0!</v>
      </c>
      <c r="AA194" s="41"/>
      <c r="AB194" s="41"/>
      <c r="AC194" s="23"/>
      <c r="AD194" s="23"/>
      <c r="AE194" s="23"/>
      <c r="AF194" s="23"/>
      <c r="AG194" s="23"/>
      <c r="AH194" s="41"/>
      <c r="AI194" s="15"/>
      <c r="AJ194" s="39" t="e">
        <f t="shared" si="73"/>
        <v>#DIV/0!</v>
      </c>
      <c r="AK194" s="15"/>
      <c r="AL194" s="41"/>
    </row>
    <row r="195" spans="1:38" s="14" customFormat="1" ht="42" customHeight="1" hidden="1">
      <c r="A195" s="3"/>
      <c r="B195" s="20" t="s">
        <v>107</v>
      </c>
      <c r="C195" s="15"/>
      <c r="D195" s="15"/>
      <c r="E195" s="15"/>
      <c r="F195" s="15"/>
      <c r="G195" s="15">
        <f t="shared" si="61"/>
        <v>0</v>
      </c>
      <c r="H195" s="15" t="e">
        <f t="shared" si="62"/>
        <v>#DIV/0!</v>
      </c>
      <c r="I195" s="15"/>
      <c r="J195" s="15"/>
      <c r="K195" s="15"/>
      <c r="L195" s="50">
        <f t="shared" si="59"/>
        <v>0</v>
      </c>
      <c r="M195" s="36" t="e">
        <f t="shared" si="60"/>
        <v>#DIV/0!</v>
      </c>
      <c r="N195" s="50">
        <f t="shared" si="65"/>
        <v>0</v>
      </c>
      <c r="O195" s="36" t="e">
        <f t="shared" si="66"/>
        <v>#DIV/0!</v>
      </c>
      <c r="P195" s="50">
        <f t="shared" si="63"/>
        <v>0</v>
      </c>
      <c r="Q195" s="36" t="e">
        <f t="shared" si="64"/>
        <v>#DIV/0!</v>
      </c>
      <c r="R195" s="15"/>
      <c r="S195" s="15"/>
      <c r="T195" s="15"/>
      <c r="U195" s="41">
        <f t="shared" si="67"/>
        <v>0</v>
      </c>
      <c r="V195" s="41" t="e">
        <f t="shared" si="68"/>
        <v>#DIV/0!</v>
      </c>
      <c r="W195" s="41">
        <f t="shared" si="69"/>
        <v>0</v>
      </c>
      <c r="X195" s="41" t="e">
        <f t="shared" si="70"/>
        <v>#DIV/0!</v>
      </c>
      <c r="Y195" s="41">
        <f t="shared" si="71"/>
        <v>0</v>
      </c>
      <c r="Z195" s="41" t="e">
        <f t="shared" si="72"/>
        <v>#DIV/0!</v>
      </c>
      <c r="AA195" s="41"/>
      <c r="AB195" s="41"/>
      <c r="AC195" s="23"/>
      <c r="AD195" s="23"/>
      <c r="AE195" s="23"/>
      <c r="AF195" s="23"/>
      <c r="AG195" s="23"/>
      <c r="AH195" s="41"/>
      <c r="AI195" s="15"/>
      <c r="AJ195" s="39" t="e">
        <f t="shared" si="73"/>
        <v>#DIV/0!</v>
      </c>
      <c r="AK195" s="15"/>
      <c r="AL195" s="41"/>
    </row>
    <row r="196" spans="1:38" s="14" customFormat="1" ht="28.5" customHeight="1" hidden="1">
      <c r="A196" s="3"/>
      <c r="B196" s="20" t="s">
        <v>159</v>
      </c>
      <c r="C196" s="15"/>
      <c r="D196" s="15"/>
      <c r="E196" s="15"/>
      <c r="F196" s="15"/>
      <c r="G196" s="15">
        <f t="shared" si="61"/>
        <v>0</v>
      </c>
      <c r="H196" s="15" t="e">
        <f t="shared" si="62"/>
        <v>#DIV/0!</v>
      </c>
      <c r="I196" s="15"/>
      <c r="J196" s="15"/>
      <c r="K196" s="15"/>
      <c r="L196" s="50">
        <f t="shared" si="59"/>
        <v>0</v>
      </c>
      <c r="M196" s="36" t="e">
        <f t="shared" si="60"/>
        <v>#DIV/0!</v>
      </c>
      <c r="N196" s="50">
        <f t="shared" si="65"/>
        <v>0</v>
      </c>
      <c r="O196" s="36" t="e">
        <f t="shared" si="66"/>
        <v>#DIV/0!</v>
      </c>
      <c r="P196" s="50">
        <f t="shared" si="63"/>
        <v>0</v>
      </c>
      <c r="Q196" s="36" t="e">
        <f t="shared" si="64"/>
        <v>#DIV/0!</v>
      </c>
      <c r="R196" s="15"/>
      <c r="S196" s="15"/>
      <c r="T196" s="15"/>
      <c r="U196" s="41">
        <f t="shared" si="67"/>
        <v>0</v>
      </c>
      <c r="V196" s="41" t="e">
        <f t="shared" si="68"/>
        <v>#DIV/0!</v>
      </c>
      <c r="W196" s="41">
        <f t="shared" si="69"/>
        <v>0</v>
      </c>
      <c r="X196" s="41" t="e">
        <f t="shared" si="70"/>
        <v>#DIV/0!</v>
      </c>
      <c r="Y196" s="41">
        <f t="shared" si="71"/>
        <v>0</v>
      </c>
      <c r="Z196" s="41" t="e">
        <f t="shared" si="72"/>
        <v>#DIV/0!</v>
      </c>
      <c r="AA196" s="41"/>
      <c r="AB196" s="41"/>
      <c r="AC196" s="23"/>
      <c r="AD196" s="23"/>
      <c r="AE196" s="23"/>
      <c r="AF196" s="23"/>
      <c r="AG196" s="23"/>
      <c r="AH196" s="41"/>
      <c r="AI196" s="15"/>
      <c r="AJ196" s="39" t="e">
        <f t="shared" si="73"/>
        <v>#DIV/0!</v>
      </c>
      <c r="AK196" s="15"/>
      <c r="AL196" s="41"/>
    </row>
    <row r="197" spans="1:38" s="14" customFormat="1" ht="28.5" customHeight="1" hidden="1">
      <c r="A197" s="3"/>
      <c r="B197" s="20" t="s">
        <v>120</v>
      </c>
      <c r="C197" s="15"/>
      <c r="D197" s="15"/>
      <c r="E197" s="15"/>
      <c r="F197" s="15"/>
      <c r="G197" s="15">
        <f t="shared" si="61"/>
        <v>0</v>
      </c>
      <c r="H197" s="15" t="e">
        <f t="shared" si="62"/>
        <v>#DIV/0!</v>
      </c>
      <c r="I197" s="15"/>
      <c r="J197" s="15"/>
      <c r="K197" s="15"/>
      <c r="L197" s="50">
        <f t="shared" si="59"/>
        <v>0</v>
      </c>
      <c r="M197" s="36" t="e">
        <f t="shared" si="60"/>
        <v>#DIV/0!</v>
      </c>
      <c r="N197" s="50">
        <f t="shared" si="65"/>
        <v>0</v>
      </c>
      <c r="O197" s="36" t="e">
        <f t="shared" si="66"/>
        <v>#DIV/0!</v>
      </c>
      <c r="P197" s="50">
        <f t="shared" si="63"/>
        <v>0</v>
      </c>
      <c r="Q197" s="36" t="e">
        <f t="shared" si="64"/>
        <v>#DIV/0!</v>
      </c>
      <c r="R197" s="15"/>
      <c r="S197" s="15"/>
      <c r="T197" s="15"/>
      <c r="U197" s="41">
        <f t="shared" si="67"/>
        <v>0</v>
      </c>
      <c r="V197" s="41" t="e">
        <f t="shared" si="68"/>
        <v>#DIV/0!</v>
      </c>
      <c r="W197" s="41">
        <f t="shared" si="69"/>
        <v>0</v>
      </c>
      <c r="X197" s="41" t="e">
        <f t="shared" si="70"/>
        <v>#DIV/0!</v>
      </c>
      <c r="Y197" s="41">
        <f t="shared" si="71"/>
        <v>0</v>
      </c>
      <c r="Z197" s="41" t="e">
        <f t="shared" si="72"/>
        <v>#DIV/0!</v>
      </c>
      <c r="AA197" s="41"/>
      <c r="AB197" s="41"/>
      <c r="AC197" s="23"/>
      <c r="AD197" s="23"/>
      <c r="AE197" s="23"/>
      <c r="AF197" s="23"/>
      <c r="AG197" s="23"/>
      <c r="AH197" s="41"/>
      <c r="AI197" s="15"/>
      <c r="AJ197" s="39" t="e">
        <f t="shared" si="73"/>
        <v>#DIV/0!</v>
      </c>
      <c r="AK197" s="15"/>
      <c r="AL197" s="41"/>
    </row>
    <row r="198" spans="1:38" s="14" customFormat="1" ht="103.5" customHeight="1" hidden="1">
      <c r="A198" s="3"/>
      <c r="B198" s="20" t="s">
        <v>160</v>
      </c>
      <c r="C198" s="15"/>
      <c r="D198" s="15"/>
      <c r="E198" s="15"/>
      <c r="F198" s="15"/>
      <c r="G198" s="15">
        <f t="shared" si="61"/>
        <v>0</v>
      </c>
      <c r="H198" s="15" t="e">
        <f t="shared" si="62"/>
        <v>#DIV/0!</v>
      </c>
      <c r="I198" s="15"/>
      <c r="J198" s="15"/>
      <c r="K198" s="15"/>
      <c r="L198" s="50">
        <f t="shared" si="59"/>
        <v>0</v>
      </c>
      <c r="M198" s="36" t="e">
        <f t="shared" si="60"/>
        <v>#DIV/0!</v>
      </c>
      <c r="N198" s="50">
        <f t="shared" si="65"/>
        <v>0</v>
      </c>
      <c r="O198" s="36" t="e">
        <f t="shared" si="66"/>
        <v>#DIV/0!</v>
      </c>
      <c r="P198" s="50">
        <f t="shared" si="63"/>
        <v>0</v>
      </c>
      <c r="Q198" s="36" t="e">
        <f t="shared" si="64"/>
        <v>#DIV/0!</v>
      </c>
      <c r="R198" s="15"/>
      <c r="S198" s="15"/>
      <c r="T198" s="15"/>
      <c r="U198" s="41">
        <f t="shared" si="67"/>
        <v>0</v>
      </c>
      <c r="V198" s="41" t="e">
        <f t="shared" si="68"/>
        <v>#DIV/0!</v>
      </c>
      <c r="W198" s="41">
        <f t="shared" si="69"/>
        <v>0</v>
      </c>
      <c r="X198" s="41" t="e">
        <f t="shared" si="70"/>
        <v>#DIV/0!</v>
      </c>
      <c r="Y198" s="41">
        <f t="shared" si="71"/>
        <v>0</v>
      </c>
      <c r="Z198" s="41" t="e">
        <f t="shared" si="72"/>
        <v>#DIV/0!</v>
      </c>
      <c r="AA198" s="41"/>
      <c r="AB198" s="41"/>
      <c r="AC198" s="23"/>
      <c r="AD198" s="23"/>
      <c r="AE198" s="23"/>
      <c r="AF198" s="23"/>
      <c r="AG198" s="23"/>
      <c r="AH198" s="41"/>
      <c r="AI198" s="15"/>
      <c r="AJ198" s="39" t="e">
        <f t="shared" si="73"/>
        <v>#DIV/0!</v>
      </c>
      <c r="AK198" s="15"/>
      <c r="AL198" s="41"/>
    </row>
    <row r="199" spans="1:38" s="14" customFormat="1" ht="46.5" customHeight="1" hidden="1">
      <c r="A199" s="3"/>
      <c r="B199" s="20" t="s">
        <v>161</v>
      </c>
      <c r="C199" s="15"/>
      <c r="D199" s="15"/>
      <c r="E199" s="15"/>
      <c r="F199" s="15"/>
      <c r="G199" s="15">
        <f t="shared" si="61"/>
        <v>0</v>
      </c>
      <c r="H199" s="15" t="e">
        <f t="shared" si="62"/>
        <v>#DIV/0!</v>
      </c>
      <c r="I199" s="15"/>
      <c r="J199" s="15"/>
      <c r="K199" s="15"/>
      <c r="L199" s="50">
        <f aca="true" t="shared" si="74" ref="L199:L225">K199-I199</f>
        <v>0</v>
      </c>
      <c r="M199" s="36" t="e">
        <f aca="true" t="shared" si="75" ref="M199:M225">K199/I199*100</f>
        <v>#DIV/0!</v>
      </c>
      <c r="N199" s="50">
        <f t="shared" si="65"/>
        <v>0</v>
      </c>
      <c r="O199" s="36" t="e">
        <f t="shared" si="66"/>
        <v>#DIV/0!</v>
      </c>
      <c r="P199" s="50">
        <f t="shared" si="63"/>
        <v>0</v>
      </c>
      <c r="Q199" s="36" t="e">
        <f t="shared" si="64"/>
        <v>#DIV/0!</v>
      </c>
      <c r="R199" s="15"/>
      <c r="S199" s="15"/>
      <c r="T199" s="15"/>
      <c r="U199" s="41">
        <f t="shared" si="67"/>
        <v>0</v>
      </c>
      <c r="V199" s="41" t="e">
        <f t="shared" si="68"/>
        <v>#DIV/0!</v>
      </c>
      <c r="W199" s="41">
        <f t="shared" si="69"/>
        <v>0</v>
      </c>
      <c r="X199" s="41" t="e">
        <f t="shared" si="70"/>
        <v>#DIV/0!</v>
      </c>
      <c r="Y199" s="41">
        <f t="shared" si="71"/>
        <v>0</v>
      </c>
      <c r="Z199" s="41" t="e">
        <f t="shared" si="72"/>
        <v>#DIV/0!</v>
      </c>
      <c r="AA199" s="41"/>
      <c r="AB199" s="41"/>
      <c r="AC199" s="23"/>
      <c r="AD199" s="23"/>
      <c r="AE199" s="23"/>
      <c r="AF199" s="23"/>
      <c r="AG199" s="23"/>
      <c r="AH199" s="41"/>
      <c r="AI199" s="15"/>
      <c r="AJ199" s="39" t="e">
        <f t="shared" si="73"/>
        <v>#DIV/0!</v>
      </c>
      <c r="AK199" s="15"/>
      <c r="AL199" s="41"/>
    </row>
    <row r="200" spans="1:38" s="14" customFormat="1" ht="92.25" customHeight="1" hidden="1">
      <c r="A200" s="3"/>
      <c r="B200" s="20" t="s">
        <v>190</v>
      </c>
      <c r="C200" s="15"/>
      <c r="D200" s="15"/>
      <c r="E200" s="15"/>
      <c r="F200" s="15"/>
      <c r="G200" s="15">
        <f t="shared" si="61"/>
        <v>0</v>
      </c>
      <c r="H200" s="15" t="e">
        <f t="shared" si="62"/>
        <v>#DIV/0!</v>
      </c>
      <c r="I200" s="15"/>
      <c r="J200" s="15"/>
      <c r="K200" s="15"/>
      <c r="L200" s="50">
        <f t="shared" si="74"/>
        <v>0</v>
      </c>
      <c r="M200" s="36" t="e">
        <f t="shared" si="75"/>
        <v>#DIV/0!</v>
      </c>
      <c r="N200" s="50">
        <f t="shared" si="65"/>
        <v>0</v>
      </c>
      <c r="O200" s="36" t="e">
        <f t="shared" si="66"/>
        <v>#DIV/0!</v>
      </c>
      <c r="P200" s="50">
        <f t="shared" si="63"/>
        <v>0</v>
      </c>
      <c r="Q200" s="36" t="e">
        <f t="shared" si="64"/>
        <v>#DIV/0!</v>
      </c>
      <c r="R200" s="15"/>
      <c r="S200" s="15"/>
      <c r="T200" s="15"/>
      <c r="U200" s="41">
        <f t="shared" si="67"/>
        <v>0</v>
      </c>
      <c r="V200" s="41" t="e">
        <f t="shared" si="68"/>
        <v>#DIV/0!</v>
      </c>
      <c r="W200" s="41">
        <f t="shared" si="69"/>
        <v>0</v>
      </c>
      <c r="X200" s="41" t="e">
        <f t="shared" si="70"/>
        <v>#DIV/0!</v>
      </c>
      <c r="Y200" s="41">
        <f t="shared" si="71"/>
        <v>0</v>
      </c>
      <c r="Z200" s="41" t="e">
        <f t="shared" si="72"/>
        <v>#DIV/0!</v>
      </c>
      <c r="AA200" s="41"/>
      <c r="AB200" s="41"/>
      <c r="AC200" s="23"/>
      <c r="AD200" s="23"/>
      <c r="AE200" s="23"/>
      <c r="AF200" s="23"/>
      <c r="AG200" s="23"/>
      <c r="AH200" s="41"/>
      <c r="AI200" s="15"/>
      <c r="AJ200" s="39" t="e">
        <f t="shared" si="73"/>
        <v>#DIV/0!</v>
      </c>
      <c r="AK200" s="15"/>
      <c r="AL200" s="41"/>
    </row>
    <row r="201" spans="1:38" s="14" customFormat="1" ht="46.5" customHeight="1" hidden="1">
      <c r="A201" s="3"/>
      <c r="B201" s="20" t="s">
        <v>191</v>
      </c>
      <c r="C201" s="15"/>
      <c r="D201" s="15"/>
      <c r="E201" s="15"/>
      <c r="F201" s="15"/>
      <c r="G201" s="15">
        <f t="shared" si="61"/>
        <v>0</v>
      </c>
      <c r="H201" s="15" t="e">
        <f t="shared" si="62"/>
        <v>#DIV/0!</v>
      </c>
      <c r="I201" s="15"/>
      <c r="J201" s="15"/>
      <c r="K201" s="15"/>
      <c r="L201" s="50">
        <f t="shared" si="74"/>
        <v>0</v>
      </c>
      <c r="M201" s="36" t="e">
        <f t="shared" si="75"/>
        <v>#DIV/0!</v>
      </c>
      <c r="N201" s="50">
        <f t="shared" si="65"/>
        <v>0</v>
      </c>
      <c r="O201" s="36" t="e">
        <f t="shared" si="66"/>
        <v>#DIV/0!</v>
      </c>
      <c r="P201" s="50">
        <f t="shared" si="63"/>
        <v>0</v>
      </c>
      <c r="Q201" s="36" t="e">
        <f t="shared" si="64"/>
        <v>#DIV/0!</v>
      </c>
      <c r="R201" s="15"/>
      <c r="S201" s="15"/>
      <c r="T201" s="15"/>
      <c r="U201" s="41">
        <f t="shared" si="67"/>
        <v>0</v>
      </c>
      <c r="V201" s="41" t="e">
        <f t="shared" si="68"/>
        <v>#DIV/0!</v>
      </c>
      <c r="W201" s="41">
        <f t="shared" si="69"/>
        <v>0</v>
      </c>
      <c r="X201" s="41" t="e">
        <f t="shared" si="70"/>
        <v>#DIV/0!</v>
      </c>
      <c r="Y201" s="41">
        <f t="shared" si="71"/>
        <v>0</v>
      </c>
      <c r="Z201" s="41" t="e">
        <f t="shared" si="72"/>
        <v>#DIV/0!</v>
      </c>
      <c r="AA201" s="41"/>
      <c r="AB201" s="41"/>
      <c r="AC201" s="23"/>
      <c r="AD201" s="23"/>
      <c r="AE201" s="23"/>
      <c r="AF201" s="23"/>
      <c r="AG201" s="23"/>
      <c r="AH201" s="41"/>
      <c r="AI201" s="15"/>
      <c r="AJ201" s="39" t="e">
        <f t="shared" si="73"/>
        <v>#DIV/0!</v>
      </c>
      <c r="AK201" s="15"/>
      <c r="AL201" s="41"/>
    </row>
    <row r="202" spans="1:38" ht="46.5" customHeight="1" hidden="1">
      <c r="A202" s="6" t="s">
        <v>162</v>
      </c>
      <c r="B202" s="25" t="s">
        <v>108</v>
      </c>
      <c r="C202" s="28"/>
      <c r="D202" s="28"/>
      <c r="E202" s="28">
        <f>SUM(E203:E204)</f>
        <v>0</v>
      </c>
      <c r="F202" s="28">
        <f>SUM(F203:F204)</f>
        <v>0</v>
      </c>
      <c r="G202" s="28">
        <f t="shared" si="61"/>
        <v>0</v>
      </c>
      <c r="H202" s="28" t="e">
        <f t="shared" si="62"/>
        <v>#DIV/0!</v>
      </c>
      <c r="I202" s="28">
        <f>SUM(I203:I204)</f>
        <v>0</v>
      </c>
      <c r="J202" s="28">
        <f>SUM(J203:J204)</f>
        <v>0</v>
      </c>
      <c r="K202" s="28">
        <f>SUM(K203:K204)</f>
        <v>0</v>
      </c>
      <c r="L202" s="51">
        <f t="shared" si="74"/>
        <v>0</v>
      </c>
      <c r="M202" s="35" t="e">
        <f t="shared" si="75"/>
        <v>#DIV/0!</v>
      </c>
      <c r="N202" s="51">
        <f t="shared" si="65"/>
        <v>0</v>
      </c>
      <c r="O202" s="35" t="e">
        <f t="shared" si="66"/>
        <v>#DIV/0!</v>
      </c>
      <c r="P202" s="51">
        <f t="shared" si="63"/>
        <v>0</v>
      </c>
      <c r="Q202" s="35" t="e">
        <f t="shared" si="64"/>
        <v>#DIV/0!</v>
      </c>
      <c r="R202" s="28">
        <f>SUM(R203:R204)</f>
        <v>0</v>
      </c>
      <c r="S202" s="28"/>
      <c r="T202" s="28"/>
      <c r="U202" s="40">
        <f t="shared" si="67"/>
        <v>0</v>
      </c>
      <c r="V202" s="40" t="e">
        <f t="shared" si="68"/>
        <v>#DIV/0!</v>
      </c>
      <c r="W202" s="40">
        <f t="shared" si="69"/>
        <v>0</v>
      </c>
      <c r="X202" s="40" t="e">
        <f t="shared" si="70"/>
        <v>#DIV/0!</v>
      </c>
      <c r="Y202" s="40">
        <f t="shared" si="71"/>
        <v>0</v>
      </c>
      <c r="Z202" s="40" t="e">
        <f t="shared" si="72"/>
        <v>#DIV/0!</v>
      </c>
      <c r="AA202" s="40"/>
      <c r="AB202" s="40"/>
      <c r="AC202" s="23"/>
      <c r="AD202" s="23"/>
      <c r="AE202" s="23"/>
      <c r="AF202" s="23"/>
      <c r="AG202" s="23"/>
      <c r="AH202" s="40"/>
      <c r="AI202" s="28"/>
      <c r="AJ202" s="39" t="e">
        <f t="shared" si="73"/>
        <v>#DIV/0!</v>
      </c>
      <c r="AK202" s="28"/>
      <c r="AL202" s="40"/>
    </row>
    <row r="203" spans="1:38" s="14" customFormat="1" ht="47.25" customHeight="1" hidden="1">
      <c r="A203" s="3" t="s">
        <v>253</v>
      </c>
      <c r="B203" s="20" t="s">
        <v>108</v>
      </c>
      <c r="C203" s="15"/>
      <c r="D203" s="15"/>
      <c r="E203" s="15"/>
      <c r="F203" s="15"/>
      <c r="G203" s="15">
        <f t="shared" si="61"/>
        <v>0</v>
      </c>
      <c r="H203" s="15" t="e">
        <f t="shared" si="62"/>
        <v>#DIV/0!</v>
      </c>
      <c r="I203" s="15"/>
      <c r="J203" s="15"/>
      <c r="K203" s="15"/>
      <c r="L203" s="50">
        <f t="shared" si="74"/>
        <v>0</v>
      </c>
      <c r="M203" s="36" t="e">
        <f t="shared" si="75"/>
        <v>#DIV/0!</v>
      </c>
      <c r="N203" s="50">
        <f t="shared" si="65"/>
        <v>0</v>
      </c>
      <c r="O203" s="36" t="e">
        <f t="shared" si="66"/>
        <v>#DIV/0!</v>
      </c>
      <c r="P203" s="50">
        <f t="shared" si="63"/>
        <v>0</v>
      </c>
      <c r="Q203" s="36" t="e">
        <f t="shared" si="64"/>
        <v>#DIV/0!</v>
      </c>
      <c r="R203" s="15"/>
      <c r="S203" s="15"/>
      <c r="T203" s="15"/>
      <c r="U203" s="41">
        <f t="shared" si="67"/>
        <v>0</v>
      </c>
      <c r="V203" s="41" t="e">
        <f t="shared" si="68"/>
        <v>#DIV/0!</v>
      </c>
      <c r="W203" s="41">
        <f t="shared" si="69"/>
        <v>0</v>
      </c>
      <c r="X203" s="41" t="e">
        <f t="shared" si="70"/>
        <v>#DIV/0!</v>
      </c>
      <c r="Y203" s="41">
        <f t="shared" si="71"/>
        <v>0</v>
      </c>
      <c r="Z203" s="41" t="e">
        <f t="shared" si="72"/>
        <v>#DIV/0!</v>
      </c>
      <c r="AA203" s="41"/>
      <c r="AB203" s="41"/>
      <c r="AC203" s="23"/>
      <c r="AD203" s="23"/>
      <c r="AE203" s="23"/>
      <c r="AF203" s="23"/>
      <c r="AG203" s="23"/>
      <c r="AH203" s="41"/>
      <c r="AI203" s="15"/>
      <c r="AJ203" s="39" t="e">
        <f t="shared" si="73"/>
        <v>#DIV/0!</v>
      </c>
      <c r="AK203" s="15"/>
      <c r="AL203" s="41"/>
    </row>
    <row r="204" spans="1:38" s="14" customFormat="1" ht="54.75" customHeight="1" hidden="1">
      <c r="A204" s="3" t="s">
        <v>254</v>
      </c>
      <c r="B204" s="20" t="s">
        <v>250</v>
      </c>
      <c r="C204" s="15"/>
      <c r="D204" s="15"/>
      <c r="E204" s="15"/>
      <c r="F204" s="15"/>
      <c r="G204" s="15">
        <f t="shared" si="61"/>
        <v>0</v>
      </c>
      <c r="H204" s="15" t="e">
        <f t="shared" si="62"/>
        <v>#DIV/0!</v>
      </c>
      <c r="I204" s="15"/>
      <c r="J204" s="15"/>
      <c r="K204" s="15"/>
      <c r="L204" s="50">
        <f t="shared" si="74"/>
        <v>0</v>
      </c>
      <c r="M204" s="36" t="e">
        <f t="shared" si="75"/>
        <v>#DIV/0!</v>
      </c>
      <c r="N204" s="50">
        <f t="shared" si="65"/>
        <v>0</v>
      </c>
      <c r="O204" s="36" t="e">
        <f t="shared" si="66"/>
        <v>#DIV/0!</v>
      </c>
      <c r="P204" s="50">
        <f t="shared" si="63"/>
        <v>0</v>
      </c>
      <c r="Q204" s="36" t="e">
        <f t="shared" si="64"/>
        <v>#DIV/0!</v>
      </c>
      <c r="R204" s="15"/>
      <c r="S204" s="15"/>
      <c r="T204" s="15"/>
      <c r="U204" s="41">
        <f t="shared" si="67"/>
        <v>0</v>
      </c>
      <c r="V204" s="41" t="e">
        <f t="shared" si="68"/>
        <v>#DIV/0!</v>
      </c>
      <c r="W204" s="41">
        <f t="shared" si="69"/>
        <v>0</v>
      </c>
      <c r="X204" s="41" t="e">
        <f t="shared" si="70"/>
        <v>#DIV/0!</v>
      </c>
      <c r="Y204" s="41">
        <f t="shared" si="71"/>
        <v>0</v>
      </c>
      <c r="Z204" s="41" t="e">
        <f t="shared" si="72"/>
        <v>#DIV/0!</v>
      </c>
      <c r="AA204" s="41"/>
      <c r="AB204" s="41"/>
      <c r="AC204" s="23"/>
      <c r="AD204" s="23"/>
      <c r="AE204" s="23"/>
      <c r="AF204" s="23"/>
      <c r="AG204" s="23"/>
      <c r="AH204" s="41"/>
      <c r="AI204" s="15"/>
      <c r="AJ204" s="39" t="e">
        <f t="shared" si="73"/>
        <v>#DIV/0!</v>
      </c>
      <c r="AK204" s="15"/>
      <c r="AL204" s="41"/>
    </row>
    <row r="205" spans="1:38" ht="45" customHeight="1" hidden="1">
      <c r="A205" s="6" t="s">
        <v>163</v>
      </c>
      <c r="B205" s="25" t="s">
        <v>109</v>
      </c>
      <c r="C205" s="28"/>
      <c r="D205" s="28"/>
      <c r="E205" s="28"/>
      <c r="F205" s="28"/>
      <c r="G205" s="28">
        <f t="shared" si="61"/>
        <v>0</v>
      </c>
      <c r="H205" s="28" t="e">
        <f t="shared" si="62"/>
        <v>#DIV/0!</v>
      </c>
      <c r="I205" s="28"/>
      <c r="J205" s="28"/>
      <c r="K205" s="28"/>
      <c r="L205" s="51">
        <f t="shared" si="74"/>
        <v>0</v>
      </c>
      <c r="M205" s="35" t="e">
        <f t="shared" si="75"/>
        <v>#DIV/0!</v>
      </c>
      <c r="N205" s="51">
        <f t="shared" si="65"/>
        <v>0</v>
      </c>
      <c r="O205" s="35" t="e">
        <f t="shared" si="66"/>
        <v>#DIV/0!</v>
      </c>
      <c r="P205" s="51">
        <f t="shared" si="63"/>
        <v>0</v>
      </c>
      <c r="Q205" s="35" t="e">
        <f t="shared" si="64"/>
        <v>#DIV/0!</v>
      </c>
      <c r="R205" s="28"/>
      <c r="S205" s="28"/>
      <c r="T205" s="28"/>
      <c r="U205" s="40">
        <f t="shared" si="67"/>
        <v>0</v>
      </c>
      <c r="V205" s="40" t="e">
        <f t="shared" si="68"/>
        <v>#DIV/0!</v>
      </c>
      <c r="W205" s="40">
        <f t="shared" si="69"/>
        <v>0</v>
      </c>
      <c r="X205" s="40" t="e">
        <f t="shared" si="70"/>
        <v>#DIV/0!</v>
      </c>
      <c r="Y205" s="40">
        <f t="shared" si="71"/>
        <v>0</v>
      </c>
      <c r="Z205" s="40" t="e">
        <f t="shared" si="72"/>
        <v>#DIV/0!</v>
      </c>
      <c r="AA205" s="40"/>
      <c r="AB205" s="40"/>
      <c r="AC205" s="23"/>
      <c r="AD205" s="23"/>
      <c r="AE205" s="23"/>
      <c r="AF205" s="23"/>
      <c r="AG205" s="23"/>
      <c r="AH205" s="40"/>
      <c r="AI205" s="28"/>
      <c r="AJ205" s="39" t="e">
        <f t="shared" si="73"/>
        <v>#DIV/0!</v>
      </c>
      <c r="AK205" s="28"/>
      <c r="AL205" s="40"/>
    </row>
    <row r="206" spans="1:38" ht="45" customHeight="1" hidden="1">
      <c r="A206" s="6" t="s">
        <v>164</v>
      </c>
      <c r="B206" s="25" t="s">
        <v>124</v>
      </c>
      <c r="C206" s="28"/>
      <c r="D206" s="28"/>
      <c r="E206" s="28"/>
      <c r="F206" s="28"/>
      <c r="G206" s="28">
        <f t="shared" si="61"/>
        <v>0</v>
      </c>
      <c r="H206" s="28" t="e">
        <f t="shared" si="62"/>
        <v>#DIV/0!</v>
      </c>
      <c r="I206" s="28"/>
      <c r="J206" s="28"/>
      <c r="K206" s="28"/>
      <c r="L206" s="51">
        <f t="shared" si="74"/>
        <v>0</v>
      </c>
      <c r="M206" s="35" t="e">
        <f t="shared" si="75"/>
        <v>#DIV/0!</v>
      </c>
      <c r="N206" s="51">
        <f t="shared" si="65"/>
        <v>0</v>
      </c>
      <c r="O206" s="35" t="e">
        <f t="shared" si="66"/>
        <v>#DIV/0!</v>
      </c>
      <c r="P206" s="51">
        <f t="shared" si="63"/>
        <v>0</v>
      </c>
      <c r="Q206" s="35" t="e">
        <f t="shared" si="64"/>
        <v>#DIV/0!</v>
      </c>
      <c r="R206" s="28"/>
      <c r="S206" s="28"/>
      <c r="T206" s="28"/>
      <c r="U206" s="40">
        <f t="shared" si="67"/>
        <v>0</v>
      </c>
      <c r="V206" s="40" t="e">
        <f t="shared" si="68"/>
        <v>#DIV/0!</v>
      </c>
      <c r="W206" s="40">
        <f t="shared" si="69"/>
        <v>0</v>
      </c>
      <c r="X206" s="40" t="e">
        <f t="shared" si="70"/>
        <v>#DIV/0!</v>
      </c>
      <c r="Y206" s="40">
        <f t="shared" si="71"/>
        <v>0</v>
      </c>
      <c r="Z206" s="40" t="e">
        <f t="shared" si="72"/>
        <v>#DIV/0!</v>
      </c>
      <c r="AA206" s="40"/>
      <c r="AB206" s="40"/>
      <c r="AC206" s="23"/>
      <c r="AD206" s="23"/>
      <c r="AE206" s="23"/>
      <c r="AF206" s="23"/>
      <c r="AG206" s="23"/>
      <c r="AH206" s="40"/>
      <c r="AI206" s="28"/>
      <c r="AJ206" s="39" t="e">
        <f t="shared" si="73"/>
        <v>#DIV/0!</v>
      </c>
      <c r="AK206" s="28"/>
      <c r="AL206" s="40"/>
    </row>
    <row r="207" spans="1:38" ht="43.5" customHeight="1" hidden="1">
      <c r="A207" s="6" t="s">
        <v>255</v>
      </c>
      <c r="B207" s="25" t="s">
        <v>251</v>
      </c>
      <c r="C207" s="28"/>
      <c r="D207" s="28"/>
      <c r="E207" s="28"/>
      <c r="F207" s="28"/>
      <c r="G207" s="28">
        <f t="shared" si="61"/>
        <v>0</v>
      </c>
      <c r="H207" s="28" t="e">
        <f t="shared" si="62"/>
        <v>#DIV/0!</v>
      </c>
      <c r="I207" s="28"/>
      <c r="J207" s="28"/>
      <c r="K207" s="28"/>
      <c r="L207" s="51">
        <f t="shared" si="74"/>
        <v>0</v>
      </c>
      <c r="M207" s="35" t="e">
        <f t="shared" si="75"/>
        <v>#DIV/0!</v>
      </c>
      <c r="N207" s="51">
        <f t="shared" si="65"/>
        <v>0</v>
      </c>
      <c r="O207" s="35" t="e">
        <f t="shared" si="66"/>
        <v>#DIV/0!</v>
      </c>
      <c r="P207" s="51">
        <f t="shared" si="63"/>
        <v>0</v>
      </c>
      <c r="Q207" s="35" t="e">
        <f t="shared" si="64"/>
        <v>#DIV/0!</v>
      </c>
      <c r="R207" s="28"/>
      <c r="S207" s="28"/>
      <c r="T207" s="28"/>
      <c r="U207" s="40">
        <f t="shared" si="67"/>
        <v>0</v>
      </c>
      <c r="V207" s="40" t="e">
        <f t="shared" si="68"/>
        <v>#DIV/0!</v>
      </c>
      <c r="W207" s="40">
        <f t="shared" si="69"/>
        <v>0</v>
      </c>
      <c r="X207" s="40" t="e">
        <f t="shared" si="70"/>
        <v>#DIV/0!</v>
      </c>
      <c r="Y207" s="40">
        <f t="shared" si="71"/>
        <v>0</v>
      </c>
      <c r="Z207" s="40" t="e">
        <f t="shared" si="72"/>
        <v>#DIV/0!</v>
      </c>
      <c r="AA207" s="40"/>
      <c r="AB207" s="40"/>
      <c r="AC207" s="23"/>
      <c r="AD207" s="23"/>
      <c r="AE207" s="23"/>
      <c r="AF207" s="23"/>
      <c r="AG207" s="23"/>
      <c r="AH207" s="40"/>
      <c r="AI207" s="28"/>
      <c r="AJ207" s="39" t="e">
        <f t="shared" si="73"/>
        <v>#DIV/0!</v>
      </c>
      <c r="AK207" s="28"/>
      <c r="AL207" s="40"/>
    </row>
    <row r="208" spans="1:38" ht="25.5" customHeight="1" hidden="1">
      <c r="A208" s="6" t="s">
        <v>256</v>
      </c>
      <c r="B208" s="25" t="s">
        <v>252</v>
      </c>
      <c r="C208" s="28"/>
      <c r="D208" s="28"/>
      <c r="E208" s="28"/>
      <c r="F208" s="28"/>
      <c r="G208" s="28">
        <f aca="true" t="shared" si="76" ref="G208:G225">F208-E208</f>
        <v>0</v>
      </c>
      <c r="H208" s="28" t="e">
        <f aca="true" t="shared" si="77" ref="H208:H225">F208/E208*100</f>
        <v>#DIV/0!</v>
      </c>
      <c r="I208" s="28"/>
      <c r="J208" s="28"/>
      <c r="K208" s="28"/>
      <c r="L208" s="51">
        <f t="shared" si="74"/>
        <v>0</v>
      </c>
      <c r="M208" s="35" t="e">
        <f t="shared" si="75"/>
        <v>#DIV/0!</v>
      </c>
      <c r="N208" s="51">
        <f t="shared" si="65"/>
        <v>0</v>
      </c>
      <c r="O208" s="35" t="e">
        <f t="shared" si="66"/>
        <v>#DIV/0!</v>
      </c>
      <c r="P208" s="51">
        <f aca="true" t="shared" si="78" ref="P208:P225">K208-F208</f>
        <v>0</v>
      </c>
      <c r="Q208" s="35" t="e">
        <f aca="true" t="shared" si="79" ref="Q208:Q225">K208/F208*100</f>
        <v>#DIV/0!</v>
      </c>
      <c r="R208" s="28"/>
      <c r="S208" s="28"/>
      <c r="T208" s="28"/>
      <c r="U208" s="40">
        <f t="shared" si="67"/>
        <v>0</v>
      </c>
      <c r="V208" s="40" t="e">
        <f t="shared" si="68"/>
        <v>#DIV/0!</v>
      </c>
      <c r="W208" s="40">
        <f t="shared" si="69"/>
        <v>0</v>
      </c>
      <c r="X208" s="40" t="e">
        <f t="shared" si="70"/>
        <v>#DIV/0!</v>
      </c>
      <c r="Y208" s="40">
        <f t="shared" si="71"/>
        <v>0</v>
      </c>
      <c r="Z208" s="40" t="e">
        <f t="shared" si="72"/>
        <v>#DIV/0!</v>
      </c>
      <c r="AA208" s="40"/>
      <c r="AB208" s="40"/>
      <c r="AC208" s="23"/>
      <c r="AD208" s="23"/>
      <c r="AE208" s="23"/>
      <c r="AF208" s="23"/>
      <c r="AG208" s="23"/>
      <c r="AH208" s="40"/>
      <c r="AI208" s="28"/>
      <c r="AJ208" s="39" t="e">
        <f t="shared" si="73"/>
        <v>#DIV/0!</v>
      </c>
      <c r="AK208" s="28"/>
      <c r="AL208" s="40"/>
    </row>
    <row r="209" spans="1:38" ht="24.75" customHeight="1" hidden="1">
      <c r="A209" s="6" t="s">
        <v>165</v>
      </c>
      <c r="B209" s="25" t="s">
        <v>110</v>
      </c>
      <c r="C209" s="28"/>
      <c r="D209" s="28"/>
      <c r="E209" s="28">
        <f>SUM(E210:E212)</f>
        <v>0</v>
      </c>
      <c r="F209" s="28">
        <f>SUM(F210:F212)</f>
        <v>0</v>
      </c>
      <c r="G209" s="28">
        <f t="shared" si="76"/>
        <v>0</v>
      </c>
      <c r="H209" s="28" t="e">
        <f t="shared" si="77"/>
        <v>#DIV/0!</v>
      </c>
      <c r="I209" s="28">
        <f>SUM(I210:I212)</f>
        <v>0</v>
      </c>
      <c r="J209" s="28">
        <f>SUM(J210:J212)</f>
        <v>0</v>
      </c>
      <c r="K209" s="28">
        <f>SUM(K210:K212)</f>
        <v>0</v>
      </c>
      <c r="L209" s="51">
        <f t="shared" si="74"/>
        <v>0</v>
      </c>
      <c r="M209" s="35" t="e">
        <f t="shared" si="75"/>
        <v>#DIV/0!</v>
      </c>
      <c r="N209" s="51">
        <f t="shared" si="65"/>
        <v>0</v>
      </c>
      <c r="O209" s="35" t="e">
        <f t="shared" si="66"/>
        <v>#DIV/0!</v>
      </c>
      <c r="P209" s="51">
        <f t="shared" si="78"/>
        <v>0</v>
      </c>
      <c r="Q209" s="35" t="e">
        <f t="shared" si="79"/>
        <v>#DIV/0!</v>
      </c>
      <c r="R209" s="28">
        <f>SUM(R210:R212)</f>
        <v>0</v>
      </c>
      <c r="S209" s="28"/>
      <c r="T209" s="28"/>
      <c r="U209" s="40">
        <f t="shared" si="67"/>
        <v>0</v>
      </c>
      <c r="V209" s="40" t="e">
        <f t="shared" si="68"/>
        <v>#DIV/0!</v>
      </c>
      <c r="W209" s="40">
        <f t="shared" si="69"/>
        <v>0</v>
      </c>
      <c r="X209" s="40" t="e">
        <f t="shared" si="70"/>
        <v>#DIV/0!</v>
      </c>
      <c r="Y209" s="40">
        <f t="shared" si="71"/>
        <v>0</v>
      </c>
      <c r="Z209" s="40" t="e">
        <f t="shared" si="72"/>
        <v>#DIV/0!</v>
      </c>
      <c r="AA209" s="40"/>
      <c r="AB209" s="40"/>
      <c r="AC209" s="23"/>
      <c r="AD209" s="23"/>
      <c r="AE209" s="23"/>
      <c r="AF209" s="23"/>
      <c r="AG209" s="23"/>
      <c r="AH209" s="40"/>
      <c r="AI209" s="28"/>
      <c r="AJ209" s="39" t="e">
        <f t="shared" si="73"/>
        <v>#DIV/0!</v>
      </c>
      <c r="AK209" s="28"/>
      <c r="AL209" s="40"/>
    </row>
    <row r="210" spans="1:38" s="14" customFormat="1" ht="95.25" customHeight="1" hidden="1">
      <c r="A210" s="3"/>
      <c r="B210" s="20" t="s">
        <v>257</v>
      </c>
      <c r="C210" s="15"/>
      <c r="D210" s="15"/>
      <c r="E210" s="15"/>
      <c r="F210" s="15"/>
      <c r="G210" s="15">
        <f t="shared" si="76"/>
        <v>0</v>
      </c>
      <c r="H210" s="15" t="e">
        <f t="shared" si="77"/>
        <v>#DIV/0!</v>
      </c>
      <c r="I210" s="15"/>
      <c r="J210" s="15"/>
      <c r="K210" s="15"/>
      <c r="L210" s="50">
        <f t="shared" si="74"/>
        <v>0</v>
      </c>
      <c r="M210" s="36" t="e">
        <f t="shared" si="75"/>
        <v>#DIV/0!</v>
      </c>
      <c r="N210" s="50">
        <f t="shared" si="65"/>
        <v>0</v>
      </c>
      <c r="O210" s="36" t="e">
        <f t="shared" si="66"/>
        <v>#DIV/0!</v>
      </c>
      <c r="P210" s="50">
        <f t="shared" si="78"/>
        <v>0</v>
      </c>
      <c r="Q210" s="36" t="e">
        <f t="shared" si="79"/>
        <v>#DIV/0!</v>
      </c>
      <c r="R210" s="15"/>
      <c r="S210" s="15"/>
      <c r="T210" s="15"/>
      <c r="U210" s="41">
        <f t="shared" si="67"/>
        <v>0</v>
      </c>
      <c r="V210" s="41" t="e">
        <f t="shared" si="68"/>
        <v>#DIV/0!</v>
      </c>
      <c r="W210" s="41">
        <f t="shared" si="69"/>
        <v>0</v>
      </c>
      <c r="X210" s="41" t="e">
        <f t="shared" si="70"/>
        <v>#DIV/0!</v>
      </c>
      <c r="Y210" s="41">
        <f t="shared" si="71"/>
        <v>0</v>
      </c>
      <c r="Z210" s="41" t="e">
        <f t="shared" si="72"/>
        <v>#DIV/0!</v>
      </c>
      <c r="AA210" s="41"/>
      <c r="AB210" s="41"/>
      <c r="AC210" s="23"/>
      <c r="AD210" s="23"/>
      <c r="AE210" s="23"/>
      <c r="AF210" s="23"/>
      <c r="AG210" s="23"/>
      <c r="AH210" s="41"/>
      <c r="AI210" s="15"/>
      <c r="AJ210" s="39" t="e">
        <f t="shared" si="73"/>
        <v>#DIV/0!</v>
      </c>
      <c r="AK210" s="15"/>
      <c r="AL210" s="41"/>
    </row>
    <row r="211" spans="1:38" s="31" customFormat="1" ht="66.75" customHeight="1" hidden="1">
      <c r="A211" s="3"/>
      <c r="B211" s="20" t="s">
        <v>258</v>
      </c>
      <c r="C211" s="15"/>
      <c r="D211" s="15"/>
      <c r="E211" s="15"/>
      <c r="F211" s="15"/>
      <c r="G211" s="15">
        <f t="shared" si="76"/>
        <v>0</v>
      </c>
      <c r="H211" s="15" t="e">
        <f t="shared" si="77"/>
        <v>#DIV/0!</v>
      </c>
      <c r="I211" s="15"/>
      <c r="J211" s="15"/>
      <c r="K211" s="15"/>
      <c r="L211" s="50">
        <f t="shared" si="74"/>
        <v>0</v>
      </c>
      <c r="M211" s="36" t="e">
        <f t="shared" si="75"/>
        <v>#DIV/0!</v>
      </c>
      <c r="N211" s="50">
        <f t="shared" si="65"/>
        <v>0</v>
      </c>
      <c r="O211" s="36" t="e">
        <f t="shared" si="66"/>
        <v>#DIV/0!</v>
      </c>
      <c r="P211" s="50">
        <f t="shared" si="78"/>
        <v>0</v>
      </c>
      <c r="Q211" s="36" t="e">
        <f t="shared" si="79"/>
        <v>#DIV/0!</v>
      </c>
      <c r="R211" s="15"/>
      <c r="S211" s="15"/>
      <c r="T211" s="15"/>
      <c r="U211" s="41">
        <f t="shared" si="67"/>
        <v>0</v>
      </c>
      <c r="V211" s="41" t="e">
        <f t="shared" si="68"/>
        <v>#DIV/0!</v>
      </c>
      <c r="W211" s="41">
        <f t="shared" si="69"/>
        <v>0</v>
      </c>
      <c r="X211" s="41" t="e">
        <f t="shared" si="70"/>
        <v>#DIV/0!</v>
      </c>
      <c r="Y211" s="41">
        <f t="shared" si="71"/>
        <v>0</v>
      </c>
      <c r="Z211" s="41" t="e">
        <f t="shared" si="72"/>
        <v>#DIV/0!</v>
      </c>
      <c r="AA211" s="41"/>
      <c r="AB211" s="41"/>
      <c r="AC211" s="23"/>
      <c r="AD211" s="23"/>
      <c r="AE211" s="23"/>
      <c r="AF211" s="23"/>
      <c r="AG211" s="23"/>
      <c r="AH211" s="41"/>
      <c r="AI211" s="15"/>
      <c r="AJ211" s="39" t="e">
        <f t="shared" si="73"/>
        <v>#DIV/0!</v>
      </c>
      <c r="AK211" s="15"/>
      <c r="AL211" s="41"/>
    </row>
    <row r="212" spans="1:38" s="31" customFormat="1" ht="82.5" customHeight="1" hidden="1">
      <c r="A212" s="3"/>
      <c r="B212" s="20" t="s">
        <v>259</v>
      </c>
      <c r="C212" s="15"/>
      <c r="D212" s="15"/>
      <c r="E212" s="15"/>
      <c r="F212" s="15"/>
      <c r="G212" s="15">
        <f t="shared" si="76"/>
        <v>0</v>
      </c>
      <c r="H212" s="15" t="e">
        <f t="shared" si="77"/>
        <v>#DIV/0!</v>
      </c>
      <c r="I212" s="15"/>
      <c r="J212" s="15"/>
      <c r="K212" s="15"/>
      <c r="L212" s="50">
        <f t="shared" si="74"/>
        <v>0</v>
      </c>
      <c r="M212" s="36" t="e">
        <f t="shared" si="75"/>
        <v>#DIV/0!</v>
      </c>
      <c r="N212" s="50">
        <f t="shared" si="65"/>
        <v>0</v>
      </c>
      <c r="O212" s="36" t="e">
        <f t="shared" si="66"/>
        <v>#DIV/0!</v>
      </c>
      <c r="P212" s="50">
        <f t="shared" si="78"/>
        <v>0</v>
      </c>
      <c r="Q212" s="36" t="e">
        <f t="shared" si="79"/>
        <v>#DIV/0!</v>
      </c>
      <c r="R212" s="15"/>
      <c r="S212" s="15"/>
      <c r="T212" s="15"/>
      <c r="U212" s="41">
        <f t="shared" si="67"/>
        <v>0</v>
      </c>
      <c r="V212" s="41" t="e">
        <f t="shared" si="68"/>
        <v>#DIV/0!</v>
      </c>
      <c r="W212" s="41">
        <f t="shared" si="69"/>
        <v>0</v>
      </c>
      <c r="X212" s="41" t="e">
        <f t="shared" si="70"/>
        <v>#DIV/0!</v>
      </c>
      <c r="Y212" s="41">
        <f t="shared" si="71"/>
        <v>0</v>
      </c>
      <c r="Z212" s="41" t="e">
        <f t="shared" si="72"/>
        <v>#DIV/0!</v>
      </c>
      <c r="AA212" s="41"/>
      <c r="AB212" s="41"/>
      <c r="AC212" s="23"/>
      <c r="AD212" s="23"/>
      <c r="AE212" s="23"/>
      <c r="AF212" s="23"/>
      <c r="AG212" s="23"/>
      <c r="AH212" s="41"/>
      <c r="AI212" s="15"/>
      <c r="AJ212" s="39" t="e">
        <f t="shared" si="73"/>
        <v>#DIV/0!</v>
      </c>
      <c r="AK212" s="15"/>
      <c r="AL212" s="41"/>
    </row>
    <row r="213" spans="1:38" s="1" customFormat="1" ht="21.75" customHeight="1">
      <c r="A213" s="4" t="s">
        <v>166</v>
      </c>
      <c r="B213" s="5" t="s">
        <v>48</v>
      </c>
      <c r="C213" s="23">
        <v>12744.45341</v>
      </c>
      <c r="D213" s="23">
        <v>67613.04999</v>
      </c>
      <c r="E213" s="23">
        <v>10887.08506</v>
      </c>
      <c r="F213" s="23">
        <v>9087.95328</v>
      </c>
      <c r="G213" s="23">
        <f t="shared" si="76"/>
        <v>-1799.1317799999997</v>
      </c>
      <c r="H213" s="23">
        <f t="shared" si="77"/>
        <v>83.47462364733283</v>
      </c>
      <c r="I213" s="23">
        <v>69024</v>
      </c>
      <c r="J213" s="23">
        <v>69024</v>
      </c>
      <c r="K213" s="23">
        <v>440643.07</v>
      </c>
      <c r="L213" s="56">
        <f t="shared" si="74"/>
        <v>371619.07</v>
      </c>
      <c r="M213" s="34">
        <f t="shared" si="75"/>
        <v>638.3910958507186</v>
      </c>
      <c r="N213" s="56">
        <f t="shared" si="65"/>
        <v>371619.07</v>
      </c>
      <c r="O213" s="34">
        <f t="shared" si="66"/>
        <v>638.3910958507186</v>
      </c>
      <c r="P213" s="56">
        <f t="shared" si="78"/>
        <v>431555.11672</v>
      </c>
      <c r="Q213" s="34">
        <f t="shared" si="79"/>
        <v>4848.650256265402</v>
      </c>
      <c r="R213" s="23">
        <v>567308</v>
      </c>
      <c r="S213" s="23">
        <v>528893</v>
      </c>
      <c r="T213" s="23">
        <v>567308</v>
      </c>
      <c r="U213" s="39">
        <f t="shared" si="67"/>
        <v>498284</v>
      </c>
      <c r="V213" s="39">
        <f t="shared" si="68"/>
        <v>821.8996291145108</v>
      </c>
      <c r="W213" s="39">
        <f t="shared" si="69"/>
        <v>126664.93</v>
      </c>
      <c r="X213" s="39">
        <f t="shared" si="70"/>
        <v>128.74547193037665</v>
      </c>
      <c r="Y213" s="39">
        <f t="shared" si="71"/>
        <v>558220.04672</v>
      </c>
      <c r="Z213" s="39">
        <f t="shared" si="72"/>
        <v>6242.41765468231</v>
      </c>
      <c r="AA213" s="39">
        <f>T213/S213*100</f>
        <v>107.26328387783542</v>
      </c>
      <c r="AB213" s="39"/>
      <c r="AC213" s="23">
        <v>9500</v>
      </c>
      <c r="AD213" s="23">
        <v>2500</v>
      </c>
      <c r="AE213" s="23">
        <v>2500</v>
      </c>
      <c r="AF213" s="23">
        <v>0</v>
      </c>
      <c r="AG213" s="23">
        <v>0</v>
      </c>
      <c r="AH213" s="39">
        <f>AE213/AC213*100</f>
        <v>26.31578947368421</v>
      </c>
      <c r="AI213" s="23">
        <f>AE213-T213</f>
        <v>-564808</v>
      </c>
      <c r="AJ213" s="39">
        <f t="shared" si="73"/>
        <v>0.4406777270900463</v>
      </c>
      <c r="AK213" s="23">
        <f>AG213-AE213</f>
        <v>-2500</v>
      </c>
      <c r="AL213" s="39">
        <f>AG213/AE213*100</f>
        <v>0</v>
      </c>
    </row>
    <row r="214" spans="1:38" ht="40.5" customHeight="1" hidden="1">
      <c r="A214" s="6" t="s">
        <v>167</v>
      </c>
      <c r="B214" s="25" t="s">
        <v>98</v>
      </c>
      <c r="C214" s="28"/>
      <c r="D214" s="28"/>
      <c r="E214" s="28"/>
      <c r="F214" s="28"/>
      <c r="G214" s="28">
        <f t="shared" si="76"/>
        <v>0</v>
      </c>
      <c r="H214" s="28" t="e">
        <f t="shared" si="77"/>
        <v>#DIV/0!</v>
      </c>
      <c r="I214" s="28"/>
      <c r="J214" s="28"/>
      <c r="K214" s="28"/>
      <c r="L214" s="51">
        <f t="shared" si="74"/>
        <v>0</v>
      </c>
      <c r="M214" s="35" t="e">
        <f t="shared" si="75"/>
        <v>#DIV/0!</v>
      </c>
      <c r="N214" s="51">
        <f t="shared" si="65"/>
        <v>0</v>
      </c>
      <c r="O214" s="35" t="e">
        <f t="shared" si="66"/>
        <v>#DIV/0!</v>
      </c>
      <c r="P214" s="51">
        <f t="shared" si="78"/>
        <v>0</v>
      </c>
      <c r="Q214" s="35" t="e">
        <f t="shared" si="79"/>
        <v>#DIV/0!</v>
      </c>
      <c r="R214" s="28"/>
      <c r="S214" s="28"/>
      <c r="T214" s="28"/>
      <c r="U214" s="40">
        <f t="shared" si="67"/>
        <v>0</v>
      </c>
      <c r="V214" s="40" t="e">
        <f t="shared" si="68"/>
        <v>#DIV/0!</v>
      </c>
      <c r="W214" s="40">
        <f t="shared" si="69"/>
        <v>0</v>
      </c>
      <c r="X214" s="40" t="e">
        <f t="shared" si="70"/>
        <v>#DIV/0!</v>
      </c>
      <c r="Y214" s="40">
        <f t="shared" si="71"/>
        <v>0</v>
      </c>
      <c r="Z214" s="40" t="e">
        <f t="shared" si="72"/>
        <v>#DIV/0!</v>
      </c>
      <c r="AA214" s="40"/>
      <c r="AB214" s="40"/>
      <c r="AC214" s="23"/>
      <c r="AD214" s="23"/>
      <c r="AE214" s="23"/>
      <c r="AF214" s="23"/>
      <c r="AG214" s="23"/>
      <c r="AH214" s="40"/>
      <c r="AI214" s="28"/>
      <c r="AJ214" s="40"/>
      <c r="AK214" s="28"/>
      <c r="AL214" s="40"/>
    </row>
    <row r="215" spans="1:38" ht="29.25" customHeight="1" hidden="1">
      <c r="A215" s="6" t="s">
        <v>244</v>
      </c>
      <c r="B215" s="25" t="s">
        <v>243</v>
      </c>
      <c r="C215" s="28"/>
      <c r="D215" s="28"/>
      <c r="E215" s="28"/>
      <c r="F215" s="28">
        <f>SUM(F216:F217)</f>
        <v>0</v>
      </c>
      <c r="G215" s="28">
        <f t="shared" si="76"/>
        <v>0</v>
      </c>
      <c r="H215" s="28" t="e">
        <f t="shared" si="77"/>
        <v>#DIV/0!</v>
      </c>
      <c r="I215" s="28">
        <f>SUM(I216:I217)</f>
        <v>0</v>
      </c>
      <c r="J215" s="28">
        <f>SUM(J216:J217)</f>
        <v>0</v>
      </c>
      <c r="K215" s="28">
        <f>SUM(K216:K217)</f>
        <v>0</v>
      </c>
      <c r="L215" s="51">
        <f t="shared" si="74"/>
        <v>0</v>
      </c>
      <c r="M215" s="35" t="e">
        <f t="shared" si="75"/>
        <v>#DIV/0!</v>
      </c>
      <c r="N215" s="51">
        <f t="shared" si="65"/>
        <v>0</v>
      </c>
      <c r="O215" s="35" t="e">
        <f t="shared" si="66"/>
        <v>#DIV/0!</v>
      </c>
      <c r="P215" s="51">
        <f t="shared" si="78"/>
        <v>0</v>
      </c>
      <c r="Q215" s="35" t="e">
        <f t="shared" si="79"/>
        <v>#DIV/0!</v>
      </c>
      <c r="R215" s="28">
        <f>SUM(R216:R217)</f>
        <v>0</v>
      </c>
      <c r="S215" s="28"/>
      <c r="T215" s="28"/>
      <c r="U215" s="40">
        <f t="shared" si="67"/>
        <v>0</v>
      </c>
      <c r="V215" s="40" t="e">
        <f t="shared" si="68"/>
        <v>#DIV/0!</v>
      </c>
      <c r="W215" s="40">
        <f t="shared" si="69"/>
        <v>0</v>
      </c>
      <c r="X215" s="40" t="e">
        <f t="shared" si="70"/>
        <v>#DIV/0!</v>
      </c>
      <c r="Y215" s="40">
        <f t="shared" si="71"/>
        <v>0</v>
      </c>
      <c r="Z215" s="40" t="e">
        <f t="shared" si="72"/>
        <v>#DIV/0!</v>
      </c>
      <c r="AA215" s="40"/>
      <c r="AB215" s="40"/>
      <c r="AC215" s="23"/>
      <c r="AD215" s="23"/>
      <c r="AE215" s="23"/>
      <c r="AF215" s="23"/>
      <c r="AG215" s="23"/>
      <c r="AH215" s="40"/>
      <c r="AI215" s="28"/>
      <c r="AJ215" s="40"/>
      <c r="AK215" s="28"/>
      <c r="AL215" s="40"/>
    </row>
    <row r="216" spans="1:38" s="14" customFormat="1" ht="30.75" customHeight="1" hidden="1">
      <c r="A216" s="3"/>
      <c r="B216" s="20" t="s">
        <v>308</v>
      </c>
      <c r="C216" s="15"/>
      <c r="D216" s="15"/>
      <c r="E216" s="15"/>
      <c r="F216" s="15"/>
      <c r="G216" s="15">
        <f t="shared" si="76"/>
        <v>0</v>
      </c>
      <c r="H216" s="15" t="e">
        <f t="shared" si="77"/>
        <v>#DIV/0!</v>
      </c>
      <c r="I216" s="15"/>
      <c r="J216" s="15"/>
      <c r="K216" s="15"/>
      <c r="L216" s="50">
        <f t="shared" si="74"/>
        <v>0</v>
      </c>
      <c r="M216" s="36" t="e">
        <f t="shared" si="75"/>
        <v>#DIV/0!</v>
      </c>
      <c r="N216" s="50"/>
      <c r="O216" s="36"/>
      <c r="P216" s="50">
        <f t="shared" si="78"/>
        <v>0</v>
      </c>
      <c r="Q216" s="36" t="e">
        <f t="shared" si="79"/>
        <v>#DIV/0!</v>
      </c>
      <c r="R216" s="15"/>
      <c r="S216" s="15"/>
      <c r="T216" s="15"/>
      <c r="U216" s="41">
        <f t="shared" si="67"/>
        <v>0</v>
      </c>
      <c r="V216" s="41" t="e">
        <f t="shared" si="68"/>
        <v>#DIV/0!</v>
      </c>
      <c r="W216" s="41">
        <f t="shared" si="69"/>
        <v>0</v>
      </c>
      <c r="X216" s="41" t="e">
        <f t="shared" si="70"/>
        <v>#DIV/0!</v>
      </c>
      <c r="Y216" s="41">
        <f t="shared" si="71"/>
        <v>0</v>
      </c>
      <c r="Z216" s="41" t="e">
        <f t="shared" si="72"/>
        <v>#DIV/0!</v>
      </c>
      <c r="AA216" s="41"/>
      <c r="AB216" s="41"/>
      <c r="AC216" s="23"/>
      <c r="AD216" s="23"/>
      <c r="AE216" s="23"/>
      <c r="AF216" s="23"/>
      <c r="AG216" s="23"/>
      <c r="AH216" s="41"/>
      <c r="AI216" s="15"/>
      <c r="AJ216" s="41"/>
      <c r="AK216" s="15"/>
      <c r="AL216" s="41"/>
    </row>
    <row r="217" spans="1:38" s="14" customFormat="1" ht="30.75" customHeight="1" hidden="1">
      <c r="A217" s="3"/>
      <c r="B217" s="20" t="s">
        <v>309</v>
      </c>
      <c r="C217" s="15"/>
      <c r="D217" s="15"/>
      <c r="E217" s="15"/>
      <c r="F217" s="15"/>
      <c r="G217" s="15">
        <f t="shared" si="76"/>
        <v>0</v>
      </c>
      <c r="H217" s="15" t="e">
        <f t="shared" si="77"/>
        <v>#DIV/0!</v>
      </c>
      <c r="I217" s="15"/>
      <c r="J217" s="15"/>
      <c r="K217" s="15"/>
      <c r="L217" s="50">
        <f t="shared" si="74"/>
        <v>0</v>
      </c>
      <c r="M217" s="36" t="e">
        <f t="shared" si="75"/>
        <v>#DIV/0!</v>
      </c>
      <c r="N217" s="50"/>
      <c r="O217" s="36"/>
      <c r="P217" s="50">
        <f t="shared" si="78"/>
        <v>0</v>
      </c>
      <c r="Q217" s="36" t="e">
        <f t="shared" si="79"/>
        <v>#DIV/0!</v>
      </c>
      <c r="R217" s="15"/>
      <c r="S217" s="15"/>
      <c r="T217" s="15"/>
      <c r="U217" s="41">
        <f t="shared" si="67"/>
        <v>0</v>
      </c>
      <c r="V217" s="41" t="e">
        <f t="shared" si="68"/>
        <v>#DIV/0!</v>
      </c>
      <c r="W217" s="41">
        <f t="shared" si="69"/>
        <v>0</v>
      </c>
      <c r="X217" s="41" t="e">
        <f t="shared" si="70"/>
        <v>#DIV/0!</v>
      </c>
      <c r="Y217" s="41">
        <f t="shared" si="71"/>
        <v>0</v>
      </c>
      <c r="Z217" s="41" t="e">
        <f t="shared" si="72"/>
        <v>#DIV/0!</v>
      </c>
      <c r="AA217" s="41"/>
      <c r="AB217" s="41"/>
      <c r="AC217" s="23"/>
      <c r="AD217" s="23"/>
      <c r="AE217" s="23"/>
      <c r="AF217" s="23"/>
      <c r="AG217" s="23"/>
      <c r="AH217" s="41"/>
      <c r="AI217" s="15"/>
      <c r="AJ217" s="41"/>
      <c r="AK217" s="15"/>
      <c r="AL217" s="41"/>
    </row>
    <row r="218" spans="1:38" ht="22.5" customHeight="1" hidden="1">
      <c r="A218" s="6" t="s">
        <v>168</v>
      </c>
      <c r="B218" s="25" t="s">
        <v>99</v>
      </c>
      <c r="C218" s="28"/>
      <c r="D218" s="28"/>
      <c r="E218" s="28">
        <f>SUM(E219:E219)</f>
        <v>0</v>
      </c>
      <c r="F218" s="28">
        <f>SUM(F219:F219)</f>
        <v>0</v>
      </c>
      <c r="G218" s="28">
        <f t="shared" si="76"/>
        <v>0</v>
      </c>
      <c r="H218" s="28" t="e">
        <f t="shared" si="77"/>
        <v>#DIV/0!</v>
      </c>
      <c r="I218" s="28">
        <f>SUM(I219:I219)</f>
        <v>0</v>
      </c>
      <c r="J218" s="28">
        <f>SUM(J219:J219)</f>
        <v>0</v>
      </c>
      <c r="K218" s="28">
        <f>SUM(K219:K219)</f>
        <v>0</v>
      </c>
      <c r="L218" s="51">
        <f t="shared" si="74"/>
        <v>0</v>
      </c>
      <c r="M218" s="35" t="e">
        <f t="shared" si="75"/>
        <v>#DIV/0!</v>
      </c>
      <c r="N218" s="51">
        <f aca="true" t="shared" si="80" ref="N218:N225">K218-J218</f>
        <v>0</v>
      </c>
      <c r="O218" s="35" t="e">
        <f aca="true" t="shared" si="81" ref="O218:O225">K218/J218*100</f>
        <v>#DIV/0!</v>
      </c>
      <c r="P218" s="51">
        <f t="shared" si="78"/>
        <v>0</v>
      </c>
      <c r="Q218" s="35" t="e">
        <f t="shared" si="79"/>
        <v>#DIV/0!</v>
      </c>
      <c r="R218" s="28">
        <f>SUM(R219:R219)</f>
        <v>0</v>
      </c>
      <c r="S218" s="28"/>
      <c r="T218" s="28"/>
      <c r="U218" s="40">
        <f t="shared" si="67"/>
        <v>0</v>
      </c>
      <c r="V218" s="40" t="e">
        <f t="shared" si="68"/>
        <v>#DIV/0!</v>
      </c>
      <c r="W218" s="40">
        <f t="shared" si="69"/>
        <v>0</v>
      </c>
      <c r="X218" s="40" t="e">
        <f t="shared" si="70"/>
        <v>#DIV/0!</v>
      </c>
      <c r="Y218" s="40">
        <f t="shared" si="71"/>
        <v>0</v>
      </c>
      <c r="Z218" s="40" t="e">
        <f t="shared" si="72"/>
        <v>#DIV/0!</v>
      </c>
      <c r="AA218" s="40"/>
      <c r="AB218" s="40"/>
      <c r="AC218" s="23"/>
      <c r="AD218" s="23"/>
      <c r="AE218" s="23"/>
      <c r="AF218" s="23"/>
      <c r="AG218" s="23"/>
      <c r="AH218" s="40"/>
      <c r="AI218" s="28"/>
      <c r="AJ218" s="40"/>
      <c r="AK218" s="28"/>
      <c r="AL218" s="40"/>
    </row>
    <row r="219" spans="1:38" s="14" customFormat="1" ht="24" customHeight="1" hidden="1">
      <c r="A219" s="3"/>
      <c r="B219" s="20" t="s">
        <v>293</v>
      </c>
      <c r="C219" s="15"/>
      <c r="D219" s="15"/>
      <c r="E219" s="15"/>
      <c r="F219" s="15"/>
      <c r="G219" s="15">
        <f t="shared" si="76"/>
        <v>0</v>
      </c>
      <c r="H219" s="15" t="e">
        <f t="shared" si="77"/>
        <v>#DIV/0!</v>
      </c>
      <c r="I219" s="15"/>
      <c r="J219" s="15"/>
      <c r="K219" s="15"/>
      <c r="L219" s="50">
        <f t="shared" si="74"/>
        <v>0</v>
      </c>
      <c r="M219" s="36" t="e">
        <f t="shared" si="75"/>
        <v>#DIV/0!</v>
      </c>
      <c r="N219" s="50">
        <f t="shared" si="80"/>
        <v>0</v>
      </c>
      <c r="O219" s="36" t="e">
        <f t="shared" si="81"/>
        <v>#DIV/0!</v>
      </c>
      <c r="P219" s="50">
        <f t="shared" si="78"/>
        <v>0</v>
      </c>
      <c r="Q219" s="36" t="e">
        <f t="shared" si="79"/>
        <v>#DIV/0!</v>
      </c>
      <c r="R219" s="15"/>
      <c r="S219" s="15"/>
      <c r="T219" s="15"/>
      <c r="U219" s="41">
        <f t="shared" si="67"/>
        <v>0</v>
      </c>
      <c r="V219" s="41" t="e">
        <f t="shared" si="68"/>
        <v>#DIV/0!</v>
      </c>
      <c r="W219" s="41">
        <f t="shared" si="69"/>
        <v>0</v>
      </c>
      <c r="X219" s="41" t="e">
        <f t="shared" si="70"/>
        <v>#DIV/0!</v>
      </c>
      <c r="Y219" s="41">
        <f t="shared" si="71"/>
        <v>0</v>
      </c>
      <c r="Z219" s="41" t="e">
        <f t="shared" si="72"/>
        <v>#DIV/0!</v>
      </c>
      <c r="AA219" s="41"/>
      <c r="AB219" s="41"/>
      <c r="AC219" s="23"/>
      <c r="AD219" s="23"/>
      <c r="AE219" s="23"/>
      <c r="AF219" s="23"/>
      <c r="AG219" s="23"/>
      <c r="AH219" s="41"/>
      <c r="AI219" s="15"/>
      <c r="AJ219" s="41"/>
      <c r="AK219" s="15"/>
      <c r="AL219" s="41"/>
    </row>
    <row r="220" spans="1:38" s="63" customFormat="1" ht="30.75" customHeight="1">
      <c r="A220" s="18" t="s">
        <v>353</v>
      </c>
      <c r="B220" s="29" t="s">
        <v>354</v>
      </c>
      <c r="C220" s="59"/>
      <c r="D220" s="59"/>
      <c r="E220" s="59"/>
      <c r="F220" s="59"/>
      <c r="G220" s="59"/>
      <c r="H220" s="59"/>
      <c r="I220" s="59"/>
      <c r="J220" s="59"/>
      <c r="K220" s="59">
        <v>289.35112</v>
      </c>
      <c r="L220" s="60">
        <f t="shared" si="74"/>
        <v>289.35112</v>
      </c>
      <c r="M220" s="61"/>
      <c r="N220" s="60"/>
      <c r="O220" s="61"/>
      <c r="P220" s="60"/>
      <c r="Q220" s="61"/>
      <c r="R220" s="59"/>
      <c r="S220" s="59"/>
      <c r="T220" s="59"/>
      <c r="U220" s="62"/>
      <c r="V220" s="62"/>
      <c r="W220" s="62"/>
      <c r="X220" s="62"/>
      <c r="Y220" s="62"/>
      <c r="Z220" s="62"/>
      <c r="AA220" s="62"/>
      <c r="AB220" s="62"/>
      <c r="AC220" s="23"/>
      <c r="AD220" s="23"/>
      <c r="AE220" s="23"/>
      <c r="AF220" s="23"/>
      <c r="AG220" s="23"/>
      <c r="AH220" s="62"/>
      <c r="AI220" s="59"/>
      <c r="AJ220" s="62"/>
      <c r="AK220" s="59"/>
      <c r="AL220" s="62"/>
    </row>
    <row r="221" spans="1:38" s="1" customFormat="1" ht="27.75" customHeight="1" hidden="1">
      <c r="A221" s="18" t="s">
        <v>246</v>
      </c>
      <c r="B221" s="29" t="s">
        <v>245</v>
      </c>
      <c r="C221" s="52"/>
      <c r="D221" s="52"/>
      <c r="E221" s="52"/>
      <c r="F221" s="34"/>
      <c r="G221" s="52">
        <f t="shared" si="76"/>
        <v>0</v>
      </c>
      <c r="H221" s="52" t="e">
        <f t="shared" si="77"/>
        <v>#DIV/0!</v>
      </c>
      <c r="I221" s="34"/>
      <c r="J221" s="34"/>
      <c r="K221" s="34"/>
      <c r="L221" s="56">
        <f t="shared" si="74"/>
        <v>0</v>
      </c>
      <c r="M221" s="34"/>
      <c r="N221" s="56">
        <f t="shared" si="80"/>
        <v>0</v>
      </c>
      <c r="O221" s="34" t="e">
        <f t="shared" si="81"/>
        <v>#DIV/0!</v>
      </c>
      <c r="P221" s="56">
        <f t="shared" si="78"/>
        <v>0</v>
      </c>
      <c r="Q221" s="34" t="e">
        <f t="shared" si="79"/>
        <v>#DIV/0!</v>
      </c>
      <c r="R221" s="34"/>
      <c r="S221" s="23"/>
      <c r="T221" s="23"/>
      <c r="U221" s="39">
        <f>T221-J221</f>
        <v>0</v>
      </c>
      <c r="V221" s="39" t="e">
        <f>T221/J221*100</f>
        <v>#DIV/0!</v>
      </c>
      <c r="W221" s="39">
        <f>T221-K221</f>
        <v>0</v>
      </c>
      <c r="X221" s="39" t="e">
        <f>T221/K221*100</f>
        <v>#DIV/0!</v>
      </c>
      <c r="Y221" s="39">
        <f>T221-F221</f>
        <v>0</v>
      </c>
      <c r="Z221" s="39" t="e">
        <f>T221/F221*100</f>
        <v>#DIV/0!</v>
      </c>
      <c r="AA221" s="39" t="e">
        <f>T221/S221*100</f>
        <v>#DIV/0!</v>
      </c>
      <c r="AB221" s="39"/>
      <c r="AC221" s="23"/>
      <c r="AD221" s="23"/>
      <c r="AE221" s="23"/>
      <c r="AF221" s="23"/>
      <c r="AG221" s="23"/>
      <c r="AH221" s="39" t="e">
        <f>AE221/AC221*100</f>
        <v>#DIV/0!</v>
      </c>
      <c r="AI221" s="23">
        <f>AE221-T221</f>
        <v>0</v>
      </c>
      <c r="AJ221" s="39" t="e">
        <f>AE221/T221*100</f>
        <v>#DIV/0!</v>
      </c>
      <c r="AK221" s="23">
        <f>AG221-AE221</f>
        <v>0</v>
      </c>
      <c r="AL221" s="39" t="e">
        <f>AG221/AE221*100</f>
        <v>#DIV/0!</v>
      </c>
    </row>
    <row r="222" spans="1:38" s="1" customFormat="1" ht="21.75" customHeight="1">
      <c r="A222" s="18" t="s">
        <v>169</v>
      </c>
      <c r="B222" s="29" t="s">
        <v>49</v>
      </c>
      <c r="C222" s="52"/>
      <c r="D222" s="52"/>
      <c r="E222" s="52"/>
      <c r="F222" s="34">
        <v>10</v>
      </c>
      <c r="G222" s="52">
        <f t="shared" si="76"/>
        <v>10</v>
      </c>
      <c r="H222" s="52" t="e">
        <f t="shared" si="77"/>
        <v>#DIV/0!</v>
      </c>
      <c r="I222" s="34"/>
      <c r="J222" s="34"/>
      <c r="K222" s="34">
        <v>0</v>
      </c>
      <c r="L222" s="56">
        <f t="shared" si="74"/>
        <v>0</v>
      </c>
      <c r="M222" s="34"/>
      <c r="N222" s="56">
        <f t="shared" si="80"/>
        <v>0</v>
      </c>
      <c r="O222" s="34"/>
      <c r="P222" s="56">
        <f t="shared" si="78"/>
        <v>-10</v>
      </c>
      <c r="Q222" s="34">
        <f t="shared" si="79"/>
        <v>0</v>
      </c>
      <c r="R222" s="34"/>
      <c r="S222" s="23"/>
      <c r="T222" s="23"/>
      <c r="U222" s="39">
        <f>T222-J222</f>
        <v>0</v>
      </c>
      <c r="V222" s="39" t="e">
        <f>T222/J222*100</f>
        <v>#DIV/0!</v>
      </c>
      <c r="W222" s="39">
        <f>T222-K222</f>
        <v>0</v>
      </c>
      <c r="X222" s="39"/>
      <c r="Y222" s="39">
        <f>T222-F222</f>
        <v>-10</v>
      </c>
      <c r="Z222" s="39">
        <f>T222/F222*100</f>
        <v>0</v>
      </c>
      <c r="AA222" s="39" t="e">
        <f>T222/S222*100</f>
        <v>#DIV/0!</v>
      </c>
      <c r="AB222" s="39"/>
      <c r="AC222" s="23"/>
      <c r="AD222" s="23"/>
      <c r="AE222" s="23"/>
      <c r="AF222" s="23"/>
      <c r="AG222" s="23"/>
      <c r="AH222" s="39" t="e">
        <f>AE222/AC222*100</f>
        <v>#DIV/0!</v>
      </c>
      <c r="AI222" s="23">
        <f>AE222-T222</f>
        <v>0</v>
      </c>
      <c r="AJ222" s="39"/>
      <c r="AK222" s="23">
        <f>AG222-AE222</f>
        <v>0</v>
      </c>
      <c r="AL222" s="39"/>
    </row>
    <row r="223" spans="1:38" s="1" customFormat="1" ht="41.25" customHeight="1">
      <c r="A223" s="4" t="s">
        <v>0</v>
      </c>
      <c r="B223" s="5" t="s">
        <v>170</v>
      </c>
      <c r="C223" s="23">
        <v>63917.53777</v>
      </c>
      <c r="D223" s="23">
        <v>5527.35565</v>
      </c>
      <c r="E223" s="23">
        <v>13707.69359</v>
      </c>
      <c r="F223" s="23">
        <v>10321.92376</v>
      </c>
      <c r="G223" s="23">
        <f t="shared" si="76"/>
        <v>-3385.769830000001</v>
      </c>
      <c r="H223" s="23">
        <f t="shared" si="77"/>
        <v>75.30022240597806</v>
      </c>
      <c r="I223" s="23"/>
      <c r="J223" s="23">
        <v>20176.06998</v>
      </c>
      <c r="K223" s="23">
        <v>20063.81975</v>
      </c>
      <c r="L223" s="56">
        <f t="shared" si="74"/>
        <v>20063.81975</v>
      </c>
      <c r="M223" s="34"/>
      <c r="N223" s="56">
        <f t="shared" si="80"/>
        <v>-112.25023000000147</v>
      </c>
      <c r="O223" s="34">
        <f t="shared" si="81"/>
        <v>99.44364670567028</v>
      </c>
      <c r="P223" s="56">
        <f t="shared" si="78"/>
        <v>9741.895989999999</v>
      </c>
      <c r="Q223" s="34">
        <f t="shared" si="79"/>
        <v>194.38062338487956</v>
      </c>
      <c r="R223" s="23">
        <v>0</v>
      </c>
      <c r="S223" s="23"/>
      <c r="T223" s="23"/>
      <c r="U223" s="39">
        <f>T223-J223</f>
        <v>-20176.06998</v>
      </c>
      <c r="V223" s="39">
        <f>T223/J223*100</f>
        <v>0</v>
      </c>
      <c r="W223" s="39">
        <f>T223-K223</f>
        <v>-20063.81975</v>
      </c>
      <c r="X223" s="39"/>
      <c r="Y223" s="39">
        <f>T223-F223</f>
        <v>-10321.92376</v>
      </c>
      <c r="Z223" s="39">
        <f>T223/F223*100</f>
        <v>0</v>
      </c>
      <c r="AA223" s="39" t="e">
        <f>T223/S223*100</f>
        <v>#DIV/0!</v>
      </c>
      <c r="AB223" s="39"/>
      <c r="AC223" s="23"/>
      <c r="AD223" s="23"/>
      <c r="AE223" s="23"/>
      <c r="AF223" s="23"/>
      <c r="AG223" s="23"/>
      <c r="AH223" s="39" t="e">
        <f>AE223/AC223*100</f>
        <v>#DIV/0!</v>
      </c>
      <c r="AI223" s="23">
        <f>AE223-T223</f>
        <v>0</v>
      </c>
      <c r="AJ223" s="39"/>
      <c r="AK223" s="23">
        <f>AG223-AE223</f>
        <v>0</v>
      </c>
      <c r="AL223" s="39"/>
    </row>
    <row r="224" spans="1:38" s="1" customFormat="1" ht="33" customHeight="1">
      <c r="A224" s="4" t="s">
        <v>1</v>
      </c>
      <c r="B224" s="5" t="s">
        <v>2</v>
      </c>
      <c r="C224" s="23">
        <v>-10713.59836</v>
      </c>
      <c r="D224" s="23">
        <v>-25502.58926</v>
      </c>
      <c r="E224" s="23">
        <v>-10544.81722</v>
      </c>
      <c r="F224" s="23">
        <v>-52708.30519</v>
      </c>
      <c r="G224" s="23">
        <f t="shared" si="76"/>
        <v>-42163.48797</v>
      </c>
      <c r="H224" s="23">
        <f t="shared" si="77"/>
        <v>499.8503443950638</v>
      </c>
      <c r="I224" s="23"/>
      <c r="J224" s="23"/>
      <c r="K224" s="23">
        <v>-53628.73293</v>
      </c>
      <c r="L224" s="56">
        <f t="shared" si="74"/>
        <v>-53628.73293</v>
      </c>
      <c r="M224" s="34"/>
      <c r="N224" s="56">
        <f t="shared" si="80"/>
        <v>-53628.73293</v>
      </c>
      <c r="O224" s="34"/>
      <c r="P224" s="56">
        <f t="shared" si="78"/>
        <v>-920.4277399999992</v>
      </c>
      <c r="Q224" s="34">
        <f t="shared" si="79"/>
        <v>101.74626700039413</v>
      </c>
      <c r="R224" s="23">
        <v>0</v>
      </c>
      <c r="S224" s="23"/>
      <c r="T224" s="23"/>
      <c r="U224" s="39">
        <f>T224-J224</f>
        <v>0</v>
      </c>
      <c r="V224" s="39" t="e">
        <f>T224/J224*100</f>
        <v>#DIV/0!</v>
      </c>
      <c r="W224" s="39">
        <f>T224-K224</f>
        <v>53628.73293</v>
      </c>
      <c r="X224" s="39"/>
      <c r="Y224" s="39">
        <f>T224-F224</f>
        <v>52708.30519</v>
      </c>
      <c r="Z224" s="39">
        <f>T224/F224*100</f>
        <v>0</v>
      </c>
      <c r="AA224" s="39" t="e">
        <f>T224/S224*100</f>
        <v>#DIV/0!</v>
      </c>
      <c r="AB224" s="39"/>
      <c r="AC224" s="23"/>
      <c r="AD224" s="23"/>
      <c r="AE224" s="23"/>
      <c r="AF224" s="23"/>
      <c r="AG224" s="23"/>
      <c r="AH224" s="39" t="e">
        <f>AE224/AC224*100</f>
        <v>#DIV/0!</v>
      </c>
      <c r="AI224" s="23">
        <f>AE224-T224</f>
        <v>0</v>
      </c>
      <c r="AJ224" s="39"/>
      <c r="AK224" s="23">
        <f>AG224-AE224</f>
        <v>0</v>
      </c>
      <c r="AL224" s="39"/>
    </row>
    <row r="225" spans="1:38" s="1" customFormat="1" ht="18.75" customHeight="1">
      <c r="A225" s="10"/>
      <c r="B225" s="12" t="s">
        <v>3</v>
      </c>
      <c r="C225" s="30">
        <f>C6+C111</f>
        <v>6172727.509902999</v>
      </c>
      <c r="D225" s="30">
        <f>D6+D111</f>
        <v>6142877.1941599995</v>
      </c>
      <c r="E225" s="30">
        <f>E6+E111</f>
        <v>6510000.515873</v>
      </c>
      <c r="F225" s="30">
        <f>F6+F111</f>
        <v>6694844.66426</v>
      </c>
      <c r="G225" s="30">
        <f t="shared" si="76"/>
        <v>184844.14838699996</v>
      </c>
      <c r="H225" s="30">
        <f t="shared" si="77"/>
        <v>102.83938761504403</v>
      </c>
      <c r="I225" s="30">
        <f>I6+I111</f>
        <v>9001016.96</v>
      </c>
      <c r="J225" s="30">
        <f>J6+J111</f>
        <v>9804918.89543</v>
      </c>
      <c r="K225" s="30">
        <f>K6+K111</f>
        <v>9870839.69749</v>
      </c>
      <c r="L225" s="56">
        <f t="shared" si="74"/>
        <v>869822.7374899983</v>
      </c>
      <c r="M225" s="34">
        <f t="shared" si="75"/>
        <v>109.66360513879087</v>
      </c>
      <c r="N225" s="56">
        <f t="shared" si="80"/>
        <v>65920.80205999874</v>
      </c>
      <c r="O225" s="34">
        <f t="shared" si="81"/>
        <v>100.67232378730561</v>
      </c>
      <c r="P225" s="56">
        <f t="shared" si="78"/>
        <v>3175995.0332299992</v>
      </c>
      <c r="Q225" s="34">
        <f t="shared" si="79"/>
        <v>147.4394133471811</v>
      </c>
      <c r="R225" s="30">
        <f>R6+R111</f>
        <v>10074739.85</v>
      </c>
      <c r="S225" s="23">
        <f>S6+S111</f>
        <v>8594395.75968</v>
      </c>
      <c r="T225" s="23">
        <f>T6+T111</f>
        <v>10663669.595029999</v>
      </c>
      <c r="U225" s="39">
        <f>T225-J225</f>
        <v>858750.6995999981</v>
      </c>
      <c r="V225" s="39">
        <f>T225/J225*100</f>
        <v>108.75836617068046</v>
      </c>
      <c r="W225" s="39">
        <f>T225-K225</f>
        <v>792829.8975399993</v>
      </c>
      <c r="X225" s="39">
        <f>T225/K225*100</f>
        <v>108.03204106071749</v>
      </c>
      <c r="Y225" s="39">
        <f>T225-F225</f>
        <v>3968824.9307699986</v>
      </c>
      <c r="Z225" s="39">
        <f>T225/F225*100</f>
        <v>159.28180756690767</v>
      </c>
      <c r="AA225" s="39">
        <f>T225/S225*100</f>
        <v>124.0770135936473</v>
      </c>
      <c r="AB225" s="39"/>
      <c r="AC225" s="23">
        <f>AC6+AC111</f>
        <v>7160172.484999999</v>
      </c>
      <c r="AD225" s="23">
        <f>AD6+AD111</f>
        <v>7828040.489594953</v>
      </c>
      <c r="AE225" s="23">
        <f>AE6+AE111</f>
        <v>8393702.02458</v>
      </c>
      <c r="AF225" s="23">
        <f>AF6+AF111</f>
        <v>8540115.894854102</v>
      </c>
      <c r="AG225" s="23">
        <f>AG6+AG111</f>
        <v>8970177.37872</v>
      </c>
      <c r="AH225" s="39">
        <f>AE225/AC225*100</f>
        <v>117.22765117969082</v>
      </c>
      <c r="AI225" s="23">
        <f>AE225-T225</f>
        <v>-2269967.5704499986</v>
      </c>
      <c r="AJ225" s="39">
        <f>AE225/T225*100</f>
        <v>78.71307292277736</v>
      </c>
      <c r="AK225" s="23">
        <f>AG225-AE225</f>
        <v>576475.3541400004</v>
      </c>
      <c r="AL225" s="39">
        <f>AG225/AE225*100</f>
        <v>106.86795114303389</v>
      </c>
    </row>
    <row r="226" spans="2:38" ht="13.5" customHeight="1">
      <c r="B226" s="32" t="s">
        <v>383</v>
      </c>
      <c r="G226" s="66"/>
      <c r="H226" s="66"/>
      <c r="I226" s="66"/>
      <c r="J226" s="66"/>
      <c r="K226" s="66"/>
      <c r="L226" s="66"/>
      <c r="M226" s="66"/>
      <c r="N226" s="66"/>
      <c r="O226" s="66"/>
      <c r="P226" s="66"/>
      <c r="Q226" s="66"/>
      <c r="R226" s="66"/>
      <c r="S226" s="66"/>
      <c r="U226" s="49"/>
      <c r="V226" s="49"/>
      <c r="W226" s="49"/>
      <c r="X226" s="49"/>
      <c r="Y226" s="49"/>
      <c r="Z226" s="49"/>
      <c r="AA226" s="49"/>
      <c r="AB226" s="67"/>
      <c r="AC226" s="49"/>
      <c r="AD226" s="49"/>
      <c r="AH226" s="49"/>
      <c r="AI226" s="49"/>
      <c r="AJ226" s="49"/>
      <c r="AK226" s="49"/>
      <c r="AL226" s="49"/>
    </row>
    <row r="227" spans="1:38" s="65" customFormat="1" ht="18" customHeight="1">
      <c r="A227" s="16"/>
      <c r="B227" s="68" t="s">
        <v>355</v>
      </c>
      <c r="C227" s="16"/>
      <c r="D227" s="16"/>
      <c r="E227" s="39"/>
      <c r="F227" s="39">
        <f>F7+F14+F20+F31+F36+F43</f>
        <v>3291111.80253</v>
      </c>
      <c r="G227" s="26">
        <f>F227-E227</f>
        <v>3291111.80253</v>
      </c>
      <c r="H227" s="26" t="e">
        <f>F227/E227*100</f>
        <v>#DIV/0!</v>
      </c>
      <c r="I227" s="39">
        <f>I7+I14+I20+I31+I36+I43</f>
        <v>3680630</v>
      </c>
      <c r="J227" s="39">
        <f>J7+J14+J20+J31+J36+J43</f>
        <v>3820408.9</v>
      </c>
      <c r="K227" s="39">
        <f>K7+K14+K20+K31+K36+K43</f>
        <v>3835553.0505899996</v>
      </c>
      <c r="L227" s="28">
        <f>K227-I227</f>
        <v>154923.05058999965</v>
      </c>
      <c r="M227" s="28">
        <f>K227/I227*100</f>
        <v>104.20914491785373</v>
      </c>
      <c r="N227" s="51">
        <f>K227-J227</f>
        <v>15144.150589999743</v>
      </c>
      <c r="O227" s="35">
        <f>K227/J227*100</f>
        <v>100.39640130118008</v>
      </c>
      <c r="P227" s="51">
        <f>K227-F227</f>
        <v>544441.2480599997</v>
      </c>
      <c r="Q227" s="35">
        <f>K227/F227*100</f>
        <v>116.54277583768098</v>
      </c>
      <c r="R227" s="39">
        <f>R7+R14+R20+R31+R36+R43</f>
        <v>4633221</v>
      </c>
      <c r="S227" s="39">
        <f>S7+S14+S20+S31+S36+S43</f>
        <v>3616487</v>
      </c>
      <c r="T227" s="39">
        <f>T7+T14+T20+T31+T36+T43</f>
        <v>5005844.5</v>
      </c>
      <c r="U227" s="41">
        <f>T227-J227</f>
        <v>1185435.6</v>
      </c>
      <c r="V227" s="41">
        <f>T227/J227*100</f>
        <v>131.02902414450978</v>
      </c>
      <c r="W227" s="41">
        <f>T227-K227</f>
        <v>1170291.4494100004</v>
      </c>
      <c r="X227" s="41">
        <f>T227/K227*100</f>
        <v>130.51167416990833</v>
      </c>
      <c r="Y227" s="41">
        <f>T227-F227</f>
        <v>1714732.69747</v>
      </c>
      <c r="Z227" s="41">
        <f>T227/F227*100</f>
        <v>152.10192786984086</v>
      </c>
      <c r="AA227" s="41">
        <f>T227/S227*100</f>
        <v>138.41732322001988</v>
      </c>
      <c r="AB227" s="41">
        <f>T227-R227</f>
        <v>372623.5</v>
      </c>
      <c r="AC227" s="39">
        <f>AC7+AC14+AC20+AC31+AC36+AC43</f>
        <v>3571399.9</v>
      </c>
      <c r="AD227" s="39">
        <f>AD7+AD14+AD20+AD31+AD36+AD43</f>
        <v>4063635.240644954</v>
      </c>
      <c r="AE227" s="39">
        <f>AE7+AE14+AE20+AE31+AE36+AE43</f>
        <v>4420753.7</v>
      </c>
      <c r="AF227" s="39">
        <f>AF7+AF14+AF20+AF31+AF36+AF43</f>
        <v>4209737.691764103</v>
      </c>
      <c r="AG227" s="39">
        <f>AG7+AG14+AG20+AG31+AG36+AG43</f>
        <v>4423114</v>
      </c>
      <c r="AH227" s="40">
        <f>AE227/AC227*100</f>
        <v>123.78209732267732</v>
      </c>
      <c r="AI227" s="28">
        <f>AE227-T227</f>
        <v>-585090.7999999998</v>
      </c>
      <c r="AJ227" s="40">
        <f>AE227/T227*100</f>
        <v>88.31184628287994</v>
      </c>
      <c r="AK227" s="28">
        <f>AG227-AE227</f>
        <v>2360.2999999998137</v>
      </c>
      <c r="AL227" s="40">
        <f>AG227/AE227*100</f>
        <v>100.05339134817666</v>
      </c>
    </row>
    <row r="228" spans="1:38" s="65" customFormat="1" ht="18" customHeight="1">
      <c r="A228" s="16"/>
      <c r="B228" s="68" t="s">
        <v>356</v>
      </c>
      <c r="C228" s="16"/>
      <c r="D228" s="16"/>
      <c r="E228" s="39"/>
      <c r="F228" s="39">
        <f>F44+F60+F67+F93+F101+F102</f>
        <v>481200.4071</v>
      </c>
      <c r="G228" s="26">
        <f>F228-E228</f>
        <v>481200.4071</v>
      </c>
      <c r="H228" s="26" t="e">
        <f>F228/E228*100</f>
        <v>#DIV/0!</v>
      </c>
      <c r="I228" s="39">
        <f>I44+I60+I67+I93+I101+I102</f>
        <v>395466.4</v>
      </c>
      <c r="J228" s="39">
        <f>J44+J60+J67+J93+J101+J102</f>
        <v>473456.43001999997</v>
      </c>
      <c r="K228" s="39">
        <f>K44+K60+K67+K93+K101+K102</f>
        <v>503552.43737</v>
      </c>
      <c r="L228" s="28">
        <f>K228-I228</f>
        <v>108086.03736999998</v>
      </c>
      <c r="M228" s="28">
        <f>K228/I228*100</f>
        <v>127.33128209375056</v>
      </c>
      <c r="N228" s="51">
        <f>K228-J228</f>
        <v>30096.00735000003</v>
      </c>
      <c r="O228" s="35">
        <f>K228/J228*100</f>
        <v>106.35665827766425</v>
      </c>
      <c r="P228" s="51">
        <f>K228-F228</f>
        <v>22352.03026999999</v>
      </c>
      <c r="Q228" s="35">
        <f>K228/F228*100</f>
        <v>104.64505639234733</v>
      </c>
      <c r="R228" s="39">
        <f>R44+R60+R67+R93+R101+R102</f>
        <v>238961.6</v>
      </c>
      <c r="S228" s="39">
        <f>S44+S60+S67+S93+S101+S102</f>
        <v>440441.7</v>
      </c>
      <c r="T228" s="39">
        <f>T44+T60+T67+T93+T101+T102</f>
        <v>455267.84502999997</v>
      </c>
      <c r="U228" s="41">
        <f>T228-J228</f>
        <v>-18188.584990000003</v>
      </c>
      <c r="V228" s="41">
        <f>T228/J228*100</f>
        <v>96.15834027447221</v>
      </c>
      <c r="W228" s="41">
        <f>T228-K228</f>
        <v>-48284.59234000003</v>
      </c>
      <c r="X228" s="41">
        <f>T228/K228*100</f>
        <v>90.41120869314321</v>
      </c>
      <c r="Y228" s="41">
        <f>T228-F228</f>
        <v>-25932.562070000044</v>
      </c>
      <c r="Z228" s="41">
        <f>T228/F228*100</f>
        <v>94.61086032194255</v>
      </c>
      <c r="AA228" s="41">
        <f>T228/S228*100</f>
        <v>103.36619921092847</v>
      </c>
      <c r="AB228" s="41">
        <f>T228-R228</f>
        <v>216306.24502999996</v>
      </c>
      <c r="AC228" s="39">
        <f>AC44+AC60+AC67+AC93+AC101+AC102</f>
        <v>458979.1</v>
      </c>
      <c r="AD228" s="39">
        <f>AD44+AD60+AD67+AD93+AD101+AD102</f>
        <v>242011.6</v>
      </c>
      <c r="AE228" s="39">
        <f>AE44+AE60+AE67+AE93+AE101+AE102</f>
        <v>450554.67563</v>
      </c>
      <c r="AF228" s="39">
        <f>AF44+AF60+AF67+AF93+AF101+AF102</f>
        <v>231523.6</v>
      </c>
      <c r="AG228" s="39">
        <f>AG44+AG60+AG67+AG93+AG101+AG102</f>
        <v>448208.77563</v>
      </c>
      <c r="AH228" s="40">
        <f>AE228/AC228*100</f>
        <v>98.16452985114138</v>
      </c>
      <c r="AI228" s="28">
        <f>AE228-T228</f>
        <v>-4713.169399999955</v>
      </c>
      <c r="AJ228" s="40">
        <f>AE228/T228*100</f>
        <v>98.96474801560181</v>
      </c>
      <c r="AK228" s="28">
        <f>AG228-AE228</f>
        <v>-2345.9000000000233</v>
      </c>
      <c r="AL228" s="40">
        <f>AG228/AE228*100</f>
        <v>99.47933067241621</v>
      </c>
    </row>
  </sheetData>
  <sheetProtection/>
  <mergeCells count="16">
    <mergeCell ref="Y4:Z4"/>
    <mergeCell ref="AI4:AJ4"/>
    <mergeCell ref="AK4:AL4"/>
    <mergeCell ref="G4:H4"/>
    <mergeCell ref="L4:M4"/>
    <mergeCell ref="N4:O4"/>
    <mergeCell ref="P4:Q4"/>
    <mergeCell ref="U4:V4"/>
    <mergeCell ref="W4:X4"/>
    <mergeCell ref="G3:H3"/>
    <mergeCell ref="I3:Q3"/>
    <mergeCell ref="R3:T3"/>
    <mergeCell ref="U3:AB3"/>
    <mergeCell ref="AC3:AG3"/>
    <mergeCell ref="A1:AL1"/>
    <mergeCell ref="AH3:AL3"/>
  </mergeCells>
  <printOptions/>
  <pageMargins left="0.1968503937007874" right="0.1968503937007874" top="0.3937007874015748" bottom="0.1968503937007874" header="0.1968503937007874" footer="0.2362204724409449"/>
  <pageSetup horizontalDpi="600" verticalDpi="600" orientation="landscape" paperSize="9" scale="65" r:id="rId1"/>
  <rowBreaks count="4" manualBreakCount="4">
    <brk id="19" max="37" man="1"/>
    <brk id="59" max="37" man="1"/>
    <brk id="92" max="37" man="1"/>
    <brk id="110" max="37" man="1"/>
  </rowBreaks>
  <colBreaks count="1" manualBreakCount="1">
    <brk id="17" max="2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bd</dc:creator>
  <cp:keywords/>
  <dc:description/>
  <cp:lastModifiedBy>Пользователь</cp:lastModifiedBy>
  <cp:lastPrinted>2022-11-11T11:43:55Z</cp:lastPrinted>
  <dcterms:created xsi:type="dcterms:W3CDTF">2007-01-24T14:16:13Z</dcterms:created>
  <dcterms:modified xsi:type="dcterms:W3CDTF">2022-11-14T11:48:15Z</dcterms:modified>
  <cp:category/>
  <cp:version/>
  <cp:contentType/>
  <cp:contentStatus/>
</cp:coreProperties>
</file>