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805" activeTab="0"/>
  </bookViews>
  <sheets>
    <sheet name="свод " sheetId="1" r:id="rId1"/>
  </sheets>
  <definedNames>
    <definedName name="_xlnm.Print_Titles" localSheetId="0">'свод '!$A:$B,'свод '!$3:$5</definedName>
    <definedName name="_xlnm.Print_Area" localSheetId="0">'свод '!$A$1:$AM$244</definedName>
  </definedNames>
  <calcPr fullCalcOnLoad="1"/>
</workbook>
</file>

<file path=xl/sharedStrings.xml><?xml version="1.0" encoding="utf-8"?>
<sst xmlns="http://schemas.openxmlformats.org/spreadsheetml/2006/main" count="482" uniqueCount="407">
  <si>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</si>
  <si>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</si>
  <si>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</si>
  <si>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</si>
  <si>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</si>
  <si>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</si>
  <si>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</si>
  <si>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</si>
  <si>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</si>
  <si>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</si>
  <si>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</si>
  <si>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</si>
  <si>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</si>
  <si>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</si>
  <si>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</si>
  <si>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</si>
  <si>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</si>
  <si>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</si>
  <si>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</si>
  <si>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</si>
  <si>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</si>
  <si>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</si>
  <si>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</si>
  <si>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</si>
  <si>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</si>
  <si>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</si>
  <si>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</si>
  <si>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</si>
  <si>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</si>
  <si>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</si>
  <si>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</si>
  <si>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</si>
  <si>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</si>
  <si>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</si>
  <si>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</si>
  <si>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</si>
  <si>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</si>
  <si>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</si>
  <si>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</si>
  <si>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</si>
  <si>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</si>
  <si>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</si>
  <si>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</si>
  <si>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</si>
  <si>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</si>
  <si>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</si>
  <si>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</si>
  <si>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</si>
  <si>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</si>
  <si>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</si>
  <si>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</si>
  <si>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</si>
  <si>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</si>
  <si>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</si>
  <si>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</si>
  <si>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</si>
  <si>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</si>
  <si>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</si>
  <si>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</si>
  <si>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</si>
  <si>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</si>
  <si>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</si>
  <si>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</si>
  <si>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</si>
  <si>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</si>
  <si>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</si>
  <si>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</si>
  <si>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</si>
  <si>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</si>
  <si>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</si>
  <si>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</si>
  <si>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</si>
  <si>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</si>
  <si>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</si>
  <si>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</si>
  <si>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</si>
  <si>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</si>
  <si>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</si>
  <si>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</si>
  <si>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</si>
  <si>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</si>
  <si>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</si>
  <si>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</si>
  <si>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</si>
  <si>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</si>
  <si>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</si>
  <si>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</si>
  <si>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</si>
  <si>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</si>
  <si>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</si>
  <si>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</si>
  <si>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</si>
  <si>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</si>
  <si>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</si>
  <si>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</si>
  <si>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</si>
  <si>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Дотации бюджетам городских округов на выравнивание бюджетной обеспеченности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</si>
  <si>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</si>
  <si>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</si>
  <si>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</si>
  <si>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</si>
  <si>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</si>
  <si>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</si>
  <si>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</si>
  <si>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</si>
  <si>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</si>
  <si>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</si>
  <si>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</si>
  <si>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</si>
  <si>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</si>
  <si>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</si>
  <si>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</si>
  <si>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</si>
  <si>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</si>
  <si>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</si>
  <si>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</si>
  <si>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</si>
  <si>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</si>
  <si>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</si>
  <si>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</si>
  <si>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</si>
  <si>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</si>
  <si>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</si>
  <si>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</si>
  <si>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</si>
  <si>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</si>
  <si>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</si>
  <si>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</si>
  <si>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>(+, -) 
тыс. руб.</t>
  </si>
  <si>
    <t>%</t>
  </si>
  <si>
    <t>тыс. руб.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</si>
  <si>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</si>
  <si>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</si>
  <si>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</si>
  <si>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</si>
  <si>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</si>
  <si>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</si>
  <si>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</si>
  <si>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</si>
  <si>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</si>
  <si>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</si>
  <si>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</si>
  <si>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</si>
  <si>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</si>
  <si>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</si>
  <si>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000 2 02 27112 04 0000 150</t>
  </si>
  <si>
    <t>000 2 02 27112 04 0001 150</t>
  </si>
  <si>
    <t>000 2 02 27112 04 0002 150</t>
  </si>
  <si>
    <t>000 2 02 27112 04 0003 150</t>
  </si>
  <si>
    <t>000 2 02 29999 04 0000 150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</si>
  <si>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</si>
  <si>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</si>
  <si>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</si>
  <si>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</si>
  <si>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рекультивацию полигонов твёрдых коммунальных отходов </t>
  </si>
  <si>
    <t>000 2 02 30000 00 0000 150</t>
  </si>
  <si>
    <t>000 2 02 30022 04 0000 150</t>
  </si>
  <si>
    <t>000 2 02 30024 04 0000 150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</si>
  <si>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</si>
  <si>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</si>
  <si>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</si>
  <si>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</si>
  <si>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</si>
  <si>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</si>
  <si>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</si>
  <si>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</si>
  <si>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</si>
  <si>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</si>
  <si>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</si>
  <si>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</si>
  <si>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</si>
  <si>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</si>
  <si>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</si>
  <si>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</si>
  <si>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бюджет 2018 год</t>
  </si>
  <si>
    <t>факт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</si>
  <si>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</si>
  <si>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</si>
  <si>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откл от МЭФ = (наш проект - НП МЭФ)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</si>
  <si>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</si>
  <si>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</si>
  <si>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мероприятия по организации отдыха детей в каникулярное время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</si>
  <si>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</si>
  <si>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</si>
  <si>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</si>
  <si>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</si>
  <si>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проектирование и строительство дошкольных образовательных организаций</t>
  </si>
  <si>
    <t xml:space="preserve"> - на проектирование сетей газификации в сельской местности</t>
  </si>
  <si>
    <t>000 2 02 27112 04 0011 150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</si>
  <si>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</si>
  <si>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</si>
  <si>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>отклонение</t>
  </si>
  <si>
    <t>000 1 13 02994 04 0006 130</t>
  </si>
  <si>
    <t>000 1 13 02994 04 0007 130</t>
  </si>
  <si>
    <t>000 1 11 09044 04 0014 120</t>
  </si>
  <si>
    <t>000 1 13 02994 04 0012 130</t>
  </si>
  <si>
    <t>000 1 13 02994 04 0013 130</t>
  </si>
  <si>
    <t>Сумма (проект)</t>
  </si>
  <si>
    <t>плановый период</t>
  </si>
  <si>
    <t>бюджет 2019 год</t>
  </si>
  <si>
    <t>000 1 03 02231 01 0000 110</t>
  </si>
  <si>
    <t>000 1 03 02241 01 0000 110</t>
  </si>
  <si>
    <t>000 1 03 02251 01 0000 110</t>
  </si>
  <si>
    <t>000 1 03 02261 01 0000 110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</si>
  <si>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</si>
  <si>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</si>
  <si>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</si>
  <si>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</si>
  <si>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</si>
  <si>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</si>
  <si>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</si>
  <si>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</si>
  <si>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</si>
  <si>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</si>
  <si>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000 1 05 01022 01 0000 110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</si>
  <si>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</si>
  <si>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</si>
  <si>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</si>
  <si>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</si>
  <si>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</si>
  <si>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</si>
  <si>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</si>
  <si>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000 1 11 09080 04 0009 120</t>
  </si>
  <si>
    <t xml:space="preserve">Поступления по плате за наем жилых помещений, находящихся в собственности муниципальных образований 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</si>
  <si>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</si>
  <si>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000 1 11 09080 04 0000 120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</si>
  <si>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</si>
  <si>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</si>
  <si>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</si>
  <si>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</si>
  <si>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</si>
  <si>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000 1 12 01041 01 0000 120</t>
  </si>
  <si>
    <t>000 1 12 01042 01 0000 120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</si>
  <si>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</si>
  <si>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</si>
  <si>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</si>
  <si>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</si>
  <si>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</si>
  <si>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</si>
  <si>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(родительская плата в ДДО)</t>
  </si>
  <si>
    <t xml:space="preserve">Возврат остатков (администрация) </t>
  </si>
  <si>
    <t xml:space="preserve">Возврат остатков (мун. задания "4") 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</si>
  <si>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</si>
  <si>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</si>
  <si>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</si>
  <si>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</si>
  <si>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</si>
  <si>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</si>
  <si>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</si>
  <si>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</si>
  <si>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</si>
  <si>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проведение Всероссийской переписи населения 2020 года</t>
  </si>
  <si>
    <t>000 2 02 30029 04 0004 150</t>
  </si>
  <si>
    <t>000 2 02 30029 04 0005 150</t>
  </si>
  <si>
    <t>000 2 02 35303 04 0000 150</t>
  </si>
  <si>
    <t>000 2 02 35469 04 0000 150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</si>
  <si>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 xml:space="preserve">в муниципальных общеобразовательных организациях </t>
    </r>
    <r>
      <rPr>
        <i/>
        <sz val="10"/>
        <rFont val="Arial Narrow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</si>
  <si>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 xml:space="preserve">в муниципальных дошкольных образовательных организациях </t>
    </r>
    <r>
      <rPr>
        <i/>
        <sz val="10"/>
        <rFont val="Arial Narrow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</si>
  <si>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</si>
  <si>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Прочие дотации бюджетам городских округов </t>
  </si>
  <si>
    <t>000 2 02 19999 04 0000 150</t>
  </si>
  <si>
    <t>Инициативные платежи, зачисляемые в бюджеты городских округов</t>
  </si>
  <si>
    <t>000 1 17 15020 04 0000 150</t>
  </si>
  <si>
    <t>для поступлений инициативных платежей для реализации каждого инициативного проекта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</si>
  <si>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</si>
  <si>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</si>
  <si>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</si>
  <si>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</si>
  <si>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</si>
  <si>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обеспечение комплексного развития сельских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</si>
  <si>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</si>
  <si>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</si>
  <si>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общеобразовательные организации в целях обеспечения односменного режима обучения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</si>
  <si>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</si>
  <si>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</si>
  <si>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реализацию проектов граждан, сформированных в рамках практик инициативного бюджетирования</t>
  </si>
  <si>
    <t>000 2 02 25065 04 0000 150</t>
  </si>
  <si>
    <t>000 2 02 25304 04 0000 150</t>
  </si>
  <si>
    <t>000 2 02 25576 04 0000 150</t>
  </si>
  <si>
    <t>000 2 02 27112 04 0020 150</t>
  </si>
  <si>
    <t>000 2 02 27112 04 0021 150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</si>
  <si>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</si>
  <si>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</si>
  <si>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</si>
  <si>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</si>
  <si>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</si>
  <si>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</si>
  <si>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</si>
  <si>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</si>
  <si>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создание и обеспечение функционирования центров образования естественно-научной и технологической направленностей   в общеобразовательных организациях, расположенных в сельской местности и малых городах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</si>
  <si>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</si>
  <si>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</si>
  <si>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создание центров образования естественно-научной и технологической направленностей</t>
  </si>
  <si>
    <t>бюджет 2020 год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</si>
  <si>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</si>
  <si>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</si>
  <si>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</si>
  <si>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</si>
  <si>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</si>
  <si>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</si>
  <si>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создание и ремонт пешеходных коммуникаций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</si>
  <si>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</si>
  <si>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 - на cофинансирование расходов на организацию деятельности многофунциональных центров предоставления государственных и муниципальных услуг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</si>
  <si>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</si>
  <si>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</si>
  <si>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ремонт банных объектов в рамках программы «100 бань Подмосковья»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</si>
  <si>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</si>
  <si>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</si>
  <si>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</si>
  <si>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</si>
  <si>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</si>
  <si>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расчетный НП (сведения МЭиФ МО)</t>
  </si>
  <si>
    <r>
      <t xml:space="preserve"> - на комплексное благоустройство территорий муниципальных образований Московской области </t>
    </r>
    <r>
      <rPr>
        <i/>
        <sz val="8"/>
        <rFont val="Arial"/>
        <family val="2"/>
      </rPr>
      <t>(было в 2019 году)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</si>
  <si>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</si>
  <si>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</si>
  <si>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</si>
  <si>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000 1 08 03010 01 1050 110</t>
  </si>
  <si>
    <t>000 1 08 03010 01 1060 110</t>
  </si>
  <si>
    <t>000 1 08 03010 01 4000 110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</si>
  <si>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</si>
  <si>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</si>
  <si>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</si>
  <si>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 xml:space="preserve"> - Иные дотации</t>
  </si>
  <si>
    <t>бюджет 2021 год</t>
  </si>
  <si>
    <t>2025 год (проект)</t>
  </si>
  <si>
    <t>проект 2025г к проекту 2024г</t>
  </si>
  <si>
    <t>000 1 11 09044 04 0003 120</t>
  </si>
  <si>
    <t>000 1 13 02994 04 0004 130</t>
  </si>
  <si>
    <t>000 1 13 02994 04 0005 130</t>
  </si>
  <si>
    <t>000 1 13 02994 04 0014 130</t>
  </si>
  <si>
    <t>Возврат дебиторской задолженности (администрация)</t>
  </si>
  <si>
    <t>Возврат дебиторской задолженности (МКУ ЦБУ)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</si>
  <si>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</si>
  <si>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>000 1 11 09044 04 0019 120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</si>
  <si>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</si>
  <si>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</si>
  <si>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</si>
  <si>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</si>
  <si>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</si>
  <si>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</si>
  <si>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налоговые доходы</t>
  </si>
  <si>
    <t>неналоговые доходы</t>
  </si>
  <si>
    <t>2025 год (проект)
расчетный НП (сведения МЭиФ МО)</t>
  </si>
  <si>
    <t>000 1 13 01994 04 0001 130</t>
  </si>
  <si>
    <t>000 1 13 01994 04 0002 130</t>
  </si>
  <si>
    <t>000 1 13 01994 04 0003 130</t>
  </si>
  <si>
    <t xml:space="preserve">Доходы от платных услуг, оказываемых казенными учреждениями (МКУ) 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</si>
  <si>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</si>
  <si>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Плата за предоставление места для создания семейного (родового) захоронения</t>
  </si>
  <si>
    <t>000 1 13 02994 04 0008 130</t>
  </si>
  <si>
    <t>Прочие доходы от компенсации затрат бюджетов городских округов (прочие поступления) (администрация)</t>
  </si>
  <si>
    <t>Компенсация затрат (за счет возникшей экономии)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</si>
  <si>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</si>
  <si>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</si>
  <si>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000 1 01 02010 01 1000 110</t>
  </si>
  <si>
    <t>000 1 01 02020 01 1000 110</t>
  </si>
  <si>
    <t>000 1 01 02030 01 1000 110</t>
  </si>
  <si>
    <t>000 1 01 02040 01 1000 110</t>
  </si>
  <si>
    <t>000 1 01 02080 01 1000 110</t>
  </si>
  <si>
    <t>000 1 05 01011 01 1000 110</t>
  </si>
  <si>
    <t>000 1 05 01021 01 1000 110</t>
  </si>
  <si>
    <t>000 1 06 06032 04 1000 110</t>
  </si>
  <si>
    <t>000 1 06 06042 04 1000 110</t>
  </si>
  <si>
    <t>бюджет 2022 год</t>
  </si>
  <si>
    <t>исполнение 2022 года к факту 2021 года</t>
  </si>
  <si>
    <t>Сведения о прогнозируемых объемах поступлений по видам доходов бюджета городского округа Ступино Московской области на 2024 год и на плановый период 2025-2026 годов в сравнении с ожидаемым исполнением за 2023 год и отчетом за 2022 год</t>
  </si>
  <si>
    <t>бюджет на 2023 год</t>
  </si>
  <si>
    <t xml:space="preserve">ожидаемое исполнение к утвержденному плану на 2023 год </t>
  </si>
  <si>
    <t xml:space="preserve">ожидаемое исполнение к утвержденному плану на 2023 год с учетом принятых изменений </t>
  </si>
  <si>
    <t>ожидаемое исполнение к факту 2022 года</t>
  </si>
  <si>
    <t>проект бюджета на 2024 год</t>
  </si>
  <si>
    <t xml:space="preserve">к утвержденному плану на 2023 год с учетом принятых изменений </t>
  </si>
  <si>
    <t>к факту 2022 года</t>
  </si>
  <si>
    <t>отклонение проекта бюджета на 2024 год</t>
  </si>
  <si>
    <t>2026 год (проект)
расчетный НП (сведения МЭиФ МО)</t>
  </si>
  <si>
    <t>2026 год (проект)</t>
  </si>
  <si>
    <t>проект 2026г к проекту 2025г</t>
  </si>
  <si>
    <t>утвержденный бюджет
(от 16.12.2022 № 36/5)</t>
  </si>
  <si>
    <t xml:space="preserve">к Решению СД № 36/5 с учетом принятых изменений </t>
  </si>
  <si>
    <t>к Решению СД № 36/5 с учетом принятых изменений (2025 год)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</si>
  <si>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</si>
  <si>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</si>
  <si>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</si>
  <si>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</si>
  <si>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000 1 11 05024 04 0000 120</t>
  </si>
  <si>
    <t>000 1 11 05034 04 0002 120</t>
  </si>
  <si>
    <t>000 1 11 05034 04 0003 120</t>
  </si>
  <si>
    <t>000 1 11 05034 04 0004 120</t>
  </si>
  <si>
    <t>000 1 13 01994 04 0006 130</t>
  </si>
  <si>
    <t>000 1 13 01994 04 0007 130</t>
  </si>
  <si>
    <t>000 1 13 02064 04 0002 130</t>
  </si>
  <si>
    <t>000 1 13 02064 04 0003 130</t>
  </si>
  <si>
    <t>000 1 13 02994 04 0009 130</t>
  </si>
  <si>
    <t>Прочие доходы от компенсации затрат бюджетов городских округов (прочие поступления) (МКУ)</t>
  </si>
  <si>
    <t>000 1 13 01994 04 0008 130</t>
  </si>
  <si>
    <t>000 1 13 02994 04 0001 130</t>
  </si>
  <si>
    <t>Возврат дебиторской задолженности (МКУ ХЭС)</t>
  </si>
  <si>
    <r>
      <t xml:space="preserve">утвержденный бюджет от 16.12.2022 № 36/5 </t>
    </r>
    <r>
      <rPr>
        <b/>
        <sz val="7"/>
        <rFont val="Arial Narrow"/>
        <family val="2"/>
      </rPr>
      <t>(в ред. от 17.02.2023 № 61/8, 
от 16.06.2023 № 114/12, от 15.09.2023 № 129/15)</t>
    </r>
  </si>
  <si>
    <r>
      <t xml:space="preserve">Оценка
ожидаемого исполнения
</t>
    </r>
    <r>
      <rPr>
        <b/>
        <u val="single"/>
        <sz val="10"/>
        <rFont val="Arial Narrow"/>
        <family val="2"/>
      </rPr>
      <t>на 01.11</t>
    </r>
  </si>
  <si>
    <t>отчет</t>
  </si>
  <si>
    <t>итого</t>
  </si>
  <si>
    <t xml:space="preserve">к ожидаемому исполнению 
за 2023 год </t>
  </si>
  <si>
    <t>000 1 08 07150 01 1000 110</t>
  </si>
  <si>
    <t>000 1 08 07173 01 1000 110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</si>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</sst>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_ ;\-#,##0.0\ "/>
    <numFmt numFmtId="177" formatCode="&quot;&quot;###,##0.00"/>
    <numFmt numFmtId="178" formatCode="#,##0_р_."/>
    <numFmt numFmtId="179" formatCode="0.000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1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 Narrow"/>
      <family val="2"/>
    </font>
    <font>
      <i/>
      <sz val="12"/>
      <name val="Arial"/>
      <family val="2"/>
    </font>
    <font>
      <b/>
      <sz val="7"/>
      <name val="Arial Narrow"/>
      <family val="2"/>
    </font>
    <font>
      <i/>
      <sz val="8"/>
      <name val="Arial"/>
      <family val="2"/>
    </font>
    <font>
      <u val="single"/>
      <sz val="12"/>
      <color indexed="12"/>
      <name val="Times New Roman"/>
      <family val="1"/>
    </font>
    <font>
      <sz val="8"/>
      <color indexed="8"/>
      <name val="Arial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Arial Narrow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sz val="8"/>
      <color indexed="10"/>
      <name val="Arial Narrow"/>
      <family val="2"/>
    </font>
    <font>
      <sz val="10"/>
      <color indexed="53"/>
      <name val="Arial Narrow"/>
      <family val="2"/>
    </font>
    <font>
      <sz val="9"/>
      <color indexed="10"/>
      <name val="Arial Narrow"/>
      <family val="2"/>
    </font>
    <font>
      <sz val="10"/>
      <color indexed="36"/>
      <name val="Arial Narrow"/>
      <family val="2"/>
    </font>
    <font>
      <b/>
      <sz val="10"/>
      <color indexed="36"/>
      <name val="Arial Narrow"/>
      <family val="2"/>
    </font>
    <font>
      <sz val="9"/>
      <color indexed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CC"/>
      <name val="Arial Narrow"/>
      <family val="2"/>
    </font>
    <font>
      <sz val="10"/>
      <color rgb="FFCC00CC"/>
      <name val="Arial Narrow"/>
      <family val="2"/>
    </font>
    <font>
      <sz val="8"/>
      <color rgb="FFFF0000"/>
      <name val="Arial Narrow"/>
      <family val="2"/>
    </font>
    <font>
      <sz val="10"/>
      <color theme="9" tint="-0.24997000396251678"/>
      <name val="Arial Narrow"/>
      <family val="2"/>
    </font>
    <font>
      <sz val="9"/>
      <color rgb="FFFF000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9"/>
      <color rgb="FF7030A0"/>
      <name val="Arial Narrow"/>
      <family val="2"/>
    </font>
    <font>
      <b/>
      <sz val="10"/>
      <color rgb="FFFF00FF"/>
      <name val="Arial Narrow"/>
      <family val="2"/>
    </font>
    <font>
      <b/>
      <sz val="10"/>
      <color rgb="FFCC00CC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5" fillId="0" borderId="0" applyFill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vertical="center"/>
      <protection/>
    </xf>
    <xf numFmtId="1" fontId="6" fillId="0" borderId="10" xfId="79" applyNumberFormat="1" applyFont="1" applyFill="1" applyBorder="1" applyAlignment="1" applyProtection="1">
      <alignment horizontal="center" vertical="center" wrapText="1"/>
      <protection/>
    </xf>
    <xf numFmtId="1" fontId="4" fillId="0" borderId="10" xfId="79" applyNumberFormat="1" applyFont="1" applyFill="1" applyBorder="1" applyAlignment="1" applyProtection="1">
      <alignment horizontal="center" vertical="center" wrapText="1"/>
      <protection/>
    </xf>
    <xf numFmtId="0" fontId="4" fillId="0" borderId="10" xfId="79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79" applyNumberFormat="1" applyFont="1" applyFill="1" applyBorder="1" applyAlignment="1" applyProtection="1">
      <alignment horizontal="center" vertical="center" wrapText="1"/>
      <protection/>
    </xf>
    <xf numFmtId="0" fontId="5" fillId="0" borderId="10" xfId="79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7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79" applyNumberFormat="1" applyFont="1" applyFill="1" applyBorder="1" applyAlignment="1" applyProtection="1">
      <alignment horizontal="left" vertical="center" wrapText="1"/>
      <protection/>
    </xf>
    <xf numFmtId="0" fontId="6" fillId="0" borderId="10" xfId="79" applyNumberFormat="1" applyFont="1" applyFill="1" applyBorder="1" applyAlignment="1" applyProtection="1">
      <alignment horizontal="left" vertical="center" wrapText="1" indent="2"/>
      <protection/>
    </xf>
    <xf numFmtId="0" fontId="6" fillId="0" borderId="0" xfId="79" applyFont="1" applyFill="1" applyAlignment="1">
      <alignment vertical="center"/>
      <protection/>
    </xf>
    <xf numFmtId="175" fontId="6" fillId="0" borderId="10" xfId="87" applyNumberFormat="1" applyFont="1" applyFill="1" applyBorder="1" applyAlignment="1" applyProtection="1">
      <alignment horizontal="center" vertical="center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79" applyNumberFormat="1" applyFont="1" applyFill="1" applyBorder="1" applyAlignment="1" applyProtection="1">
      <alignment horizontal="left" vertical="center" wrapText="1" indent="2"/>
      <protection/>
    </xf>
    <xf numFmtId="0" fontId="6" fillId="0" borderId="12" xfId="79" applyFont="1" applyFill="1" applyBorder="1" applyAlignment="1">
      <alignment horizontal="left" vertical="center" wrapText="1" indent="1"/>
      <protection/>
    </xf>
    <xf numFmtId="0" fontId="4" fillId="0" borderId="0" xfId="79" applyFont="1" applyFill="1" applyAlignment="1">
      <alignment horizontal="center" vertical="center" wrapText="1"/>
      <protection/>
    </xf>
    <xf numFmtId="175" fontId="4" fillId="0" borderId="10" xfId="87" applyNumberFormat="1" applyFont="1" applyFill="1" applyBorder="1" applyAlignment="1" applyProtection="1">
      <alignment horizontal="center" vertical="center"/>
      <protection/>
    </xf>
    <xf numFmtId="175" fontId="4" fillId="0" borderId="10" xfId="87" applyNumberFormat="1" applyFont="1" applyFill="1" applyBorder="1" applyAlignment="1">
      <alignment horizontal="center" vertical="center"/>
    </xf>
    <xf numFmtId="0" fontId="5" fillId="0" borderId="12" xfId="79" applyFont="1" applyFill="1" applyBorder="1" applyAlignment="1">
      <alignment horizontal="left" vertical="center" wrapText="1" indent="1"/>
      <protection/>
    </xf>
    <xf numFmtId="175" fontId="5" fillId="0" borderId="10" xfId="87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175" fontId="5" fillId="0" borderId="10" xfId="87" applyNumberFormat="1" applyFont="1" applyFill="1" applyBorder="1" applyAlignment="1" applyProtection="1">
      <alignment horizontal="center" vertical="center"/>
      <protection/>
    </xf>
    <xf numFmtId="0" fontId="4" fillId="0" borderId="10" xfId="79" applyNumberFormat="1" applyFont="1" applyFill="1" applyBorder="1" applyAlignment="1" applyProtection="1">
      <alignment horizontal="left" vertical="center" wrapText="1" indent="1"/>
      <protection locked="0"/>
    </xf>
    <xf numFmtId="175" fontId="4" fillId="0" borderId="11" xfId="87" applyNumberFormat="1" applyFont="1" applyFill="1" applyBorder="1" applyAlignment="1" applyProtection="1">
      <alignment horizontal="center" vertical="center"/>
      <protection/>
    </xf>
    <xf numFmtId="0" fontId="6" fillId="0" borderId="0" xfId="79" applyFont="1" applyFill="1" applyAlignment="1" applyProtection="1">
      <alignment vertical="center"/>
      <protection locked="0"/>
    </xf>
    <xf numFmtId="0" fontId="5" fillId="0" borderId="0" xfId="79" applyFont="1" applyFill="1" applyAlignment="1">
      <alignment vertical="center" wrapText="1"/>
      <protection/>
    </xf>
    <xf numFmtId="0" fontId="5" fillId="0" borderId="0" xfId="79" applyFont="1" applyFill="1" applyAlignment="1">
      <alignment horizontal="center" vertical="center" wrapText="1"/>
      <protection/>
    </xf>
    <xf numFmtId="175" fontId="4" fillId="0" borderId="10" xfId="79" applyNumberFormat="1" applyFont="1" applyFill="1" applyBorder="1" applyAlignment="1">
      <alignment horizontal="center" vertical="center" wrapText="1"/>
      <protection/>
    </xf>
    <xf numFmtId="175" fontId="5" fillId="0" borderId="10" xfId="79" applyNumberFormat="1" applyFont="1" applyFill="1" applyBorder="1" applyAlignment="1">
      <alignment horizontal="center" vertical="center" wrapText="1"/>
      <protection/>
    </xf>
    <xf numFmtId="175" fontId="6" fillId="0" borderId="10" xfId="79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0" borderId="10" xfId="79" applyNumberFormat="1" applyFont="1" applyFill="1" applyBorder="1" applyAlignment="1" applyProtection="1">
      <alignment horizontal="left" vertical="center" wrapText="1" indent="3"/>
      <protection/>
    </xf>
    <xf numFmtId="175" fontId="4" fillId="0" borderId="10" xfId="79" applyNumberFormat="1" applyFont="1" applyFill="1" applyBorder="1" applyAlignment="1">
      <alignment horizontal="center" vertical="center"/>
      <protection/>
    </xf>
    <xf numFmtId="175" fontId="5" fillId="0" borderId="10" xfId="79" applyNumberFormat="1" applyFont="1" applyFill="1" applyBorder="1" applyAlignment="1">
      <alignment horizontal="center" vertical="center"/>
      <protection/>
    </xf>
    <xf numFmtId="175" fontId="6" fillId="0" borderId="10" xfId="79" applyNumberFormat="1" applyFont="1" applyFill="1" applyBorder="1" applyAlignment="1">
      <alignment horizontal="center" vertical="center"/>
      <protection/>
    </xf>
    <xf numFmtId="175" fontId="6" fillId="0" borderId="10" xfId="87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 inden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75" fontId="5" fillId="0" borderId="0" xfId="79" applyNumberFormat="1" applyFont="1" applyFill="1" applyAlignment="1">
      <alignment vertical="center"/>
      <protection/>
    </xf>
    <xf numFmtId="175" fontId="6" fillId="0" borderId="10" xfId="87" applyNumberFormat="1" applyFont="1" applyFill="1" applyBorder="1" applyAlignment="1" applyProtection="1">
      <alignment horizontal="center" vertical="center" wrapText="1"/>
      <protection/>
    </xf>
    <xf numFmtId="175" fontId="5" fillId="0" borderId="10" xfId="87" applyNumberFormat="1" applyFont="1" applyFill="1" applyBorder="1" applyAlignment="1" applyProtection="1">
      <alignment horizontal="center" vertical="center" wrapText="1"/>
      <protection/>
    </xf>
    <xf numFmtId="175" fontId="4" fillId="0" borderId="10" xfId="87" applyNumberFormat="1" applyFont="1" applyFill="1" applyBorder="1" applyAlignment="1" applyProtection="1">
      <alignment horizontal="center" vertical="center"/>
      <protection locked="0"/>
    </xf>
    <xf numFmtId="181" fontId="6" fillId="0" borderId="10" xfId="87" applyNumberFormat="1" applyFont="1" applyFill="1" applyBorder="1" applyAlignment="1" applyProtection="1">
      <alignment horizontal="center" vertical="center"/>
      <protection/>
    </xf>
    <xf numFmtId="181" fontId="4" fillId="0" borderId="10" xfId="87" applyNumberFormat="1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87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83" fontId="4" fillId="0" borderId="10" xfId="87" applyNumberFormat="1" applyFont="1" applyFill="1" applyBorder="1" applyAlignment="1" applyProtection="1">
      <alignment horizontal="center" vertical="center"/>
      <protection/>
    </xf>
    <xf numFmtId="0" fontId="7" fillId="0" borderId="0" xfId="79" applyFont="1" applyFill="1" applyAlignment="1">
      <alignment vertical="center" wrapText="1"/>
      <protection/>
    </xf>
    <xf numFmtId="183" fontId="6" fillId="0" borderId="10" xfId="87" applyNumberFormat="1" applyFont="1" applyFill="1" applyBorder="1" applyAlignment="1" applyProtection="1">
      <alignment horizontal="center" vertical="center"/>
      <protection/>
    </xf>
    <xf numFmtId="4" fontId="4" fillId="0" borderId="10" xfId="87" applyNumberFormat="1" applyFont="1" applyFill="1" applyBorder="1" applyAlignment="1" applyProtection="1">
      <alignment horizontal="center" vertical="center"/>
      <protection/>
    </xf>
    <xf numFmtId="175" fontId="10" fillId="0" borderId="10" xfId="87" applyNumberFormat="1" applyFont="1" applyFill="1" applyBorder="1" applyAlignment="1" applyProtection="1">
      <alignment horizontal="center" vertical="center"/>
      <protection/>
    </xf>
    <xf numFmtId="175" fontId="10" fillId="0" borderId="10" xfId="87" applyNumberFormat="1" applyFont="1" applyFill="1" applyBorder="1" applyAlignment="1" applyProtection="1">
      <alignment horizontal="center" vertical="center" wrapText="1"/>
      <protection/>
    </xf>
    <xf numFmtId="175" fontId="10" fillId="0" borderId="10" xfId="79" applyNumberFormat="1" applyFont="1" applyFill="1" applyBorder="1" applyAlignment="1">
      <alignment horizontal="center" vertical="center" wrapText="1"/>
      <protection/>
    </xf>
    <xf numFmtId="175" fontId="10" fillId="0" borderId="10" xfId="79" applyNumberFormat="1" applyFont="1" applyFill="1" applyBorder="1" applyAlignment="1">
      <alignment horizontal="center" vertical="center"/>
      <protection/>
    </xf>
    <xf numFmtId="0" fontId="10" fillId="0" borderId="0" xfId="79" applyFont="1" applyFill="1" applyAlignment="1">
      <alignment vertical="center"/>
      <protection/>
    </xf>
    <xf numFmtId="0" fontId="61" fillId="0" borderId="0" xfId="79" applyFont="1" applyFill="1" applyAlignment="1">
      <alignment vertical="center" wrapText="1"/>
      <protection/>
    </xf>
    <xf numFmtId="0" fontId="62" fillId="0" borderId="0" xfId="79" applyFont="1" applyFill="1" applyAlignment="1">
      <alignment horizontal="center" vertical="center"/>
      <protection/>
    </xf>
    <xf numFmtId="0" fontId="63" fillId="0" borderId="0" xfId="79" applyFont="1" applyFill="1" applyAlignment="1">
      <alignment horizontal="center" vertical="center" wrapText="1"/>
      <protection/>
    </xf>
    <xf numFmtId="0" fontId="63" fillId="0" borderId="0" xfId="79" applyFont="1" applyFill="1" applyAlignment="1">
      <alignment horizontal="center" vertical="center"/>
      <protection/>
    </xf>
    <xf numFmtId="175" fontId="63" fillId="0" borderId="0" xfId="79" applyNumberFormat="1" applyFont="1" applyFill="1" applyAlignment="1">
      <alignment horizontal="center" vertical="center"/>
      <protection/>
    </xf>
    <xf numFmtId="175" fontId="64" fillId="0" borderId="0" xfId="79" applyNumberFormat="1" applyFont="1" applyFill="1" applyAlignment="1">
      <alignment horizontal="center" vertical="center"/>
      <protection/>
    </xf>
    <xf numFmtId="175" fontId="64" fillId="0" borderId="0" xfId="79" applyNumberFormat="1" applyFont="1" applyFill="1" applyAlignment="1">
      <alignment horizontal="center" vertical="center" wrapText="1"/>
      <protection/>
    </xf>
    <xf numFmtId="175" fontId="5" fillId="0" borderId="0" xfId="79" applyNumberFormat="1" applyFont="1" applyFill="1" applyAlignment="1">
      <alignment vertical="center" wrapText="1"/>
      <protection/>
    </xf>
    <xf numFmtId="175" fontId="5" fillId="0" borderId="0" xfId="79" applyNumberFormat="1" applyFont="1" applyFill="1" applyAlignment="1">
      <alignment horizontal="center" vertical="center" wrapText="1"/>
      <protection/>
    </xf>
    <xf numFmtId="175" fontId="62" fillId="0" borderId="0" xfId="79" applyNumberFormat="1" applyFont="1" applyFill="1" applyAlignment="1">
      <alignment horizontal="center" vertical="center"/>
      <protection/>
    </xf>
    <xf numFmtId="183" fontId="4" fillId="0" borderId="11" xfId="87" applyNumberFormat="1" applyFont="1" applyFill="1" applyBorder="1" applyAlignment="1" applyProtection="1">
      <alignment horizontal="center" vertical="center"/>
      <protection/>
    </xf>
    <xf numFmtId="183" fontId="65" fillId="0" borderId="0" xfId="79" applyNumberFormat="1" applyFont="1" applyFill="1" applyAlignment="1">
      <alignment horizontal="center" vertical="center" wrapText="1"/>
      <protection/>
    </xf>
    <xf numFmtId="175" fontId="66" fillId="0" borderId="0" xfId="79" applyNumberFormat="1" applyFont="1" applyFill="1" applyAlignment="1">
      <alignment vertical="center" wrapText="1"/>
      <protection/>
    </xf>
    <xf numFmtId="175" fontId="66" fillId="0" borderId="0" xfId="79" applyNumberFormat="1" applyFont="1" applyFill="1" applyAlignment="1">
      <alignment horizontal="center" vertical="center" wrapText="1"/>
      <protection/>
    </xf>
    <xf numFmtId="175" fontId="66" fillId="0" borderId="0" xfId="79" applyNumberFormat="1" applyFont="1" applyFill="1" applyAlignment="1">
      <alignment vertical="center"/>
      <protection/>
    </xf>
    <xf numFmtId="175" fontId="66" fillId="0" borderId="0" xfId="79" applyNumberFormat="1" applyFont="1" applyFill="1" applyAlignment="1">
      <alignment horizontal="center" vertical="center"/>
      <protection/>
    </xf>
    <xf numFmtId="175" fontId="67" fillId="0" borderId="0" xfId="79" applyNumberFormat="1" applyFont="1" applyFill="1" applyAlignment="1">
      <alignment vertical="center" wrapText="1"/>
      <protection/>
    </xf>
    <xf numFmtId="175" fontId="67" fillId="0" borderId="0" xfId="79" applyNumberFormat="1" applyFont="1" applyFill="1" applyAlignment="1">
      <alignment horizontal="center" vertical="center" wrapText="1"/>
      <protection/>
    </xf>
    <xf numFmtId="175" fontId="67" fillId="0" borderId="0" xfId="79" applyNumberFormat="1" applyFont="1" applyFill="1" applyAlignment="1">
      <alignment vertical="center"/>
      <protection/>
    </xf>
    <xf numFmtId="175" fontId="67" fillId="0" borderId="0" xfId="79" applyNumberFormat="1" applyFont="1" applyFill="1" applyAlignment="1">
      <alignment horizontal="center" vertical="center"/>
      <protection/>
    </xf>
    <xf numFmtId="183" fontId="5" fillId="0" borderId="10" xfId="87" applyNumberFormat="1" applyFont="1" applyFill="1" applyBorder="1" applyAlignment="1" applyProtection="1">
      <alignment horizontal="center" vertical="center"/>
      <protection/>
    </xf>
    <xf numFmtId="183" fontId="5" fillId="0" borderId="10" xfId="87" applyNumberFormat="1" applyFont="1" applyFill="1" applyBorder="1" applyAlignment="1">
      <alignment horizontal="center" vertical="center"/>
    </xf>
    <xf numFmtId="183" fontId="4" fillId="0" borderId="10" xfId="87" applyNumberFormat="1" applyFont="1" applyFill="1" applyBorder="1" applyAlignment="1">
      <alignment horizontal="center" vertical="center"/>
    </xf>
    <xf numFmtId="183" fontId="4" fillId="0" borderId="10" xfId="79" applyNumberFormat="1" applyFont="1" applyFill="1" applyBorder="1" applyAlignment="1">
      <alignment horizontal="center" vertical="center" wrapText="1"/>
      <protection/>
    </xf>
    <xf numFmtId="183" fontId="5" fillId="0" borderId="0" xfId="79" applyNumberFormat="1" applyFont="1" applyFill="1" applyAlignment="1">
      <alignment vertical="center"/>
      <protection/>
    </xf>
    <xf numFmtId="183" fontId="6" fillId="0" borderId="10" xfId="87" applyNumberFormat="1" applyFont="1" applyFill="1" applyBorder="1" applyAlignment="1">
      <alignment horizontal="center" vertical="center"/>
    </xf>
    <xf numFmtId="183" fontId="5" fillId="0" borderId="10" xfId="87" applyNumberFormat="1" applyFont="1" applyFill="1" applyBorder="1" applyAlignment="1" applyProtection="1">
      <alignment horizontal="center" vertical="center" wrapText="1"/>
      <protection/>
    </xf>
    <xf numFmtId="183" fontId="6" fillId="0" borderId="10" xfId="87" applyNumberFormat="1" applyFont="1" applyFill="1" applyBorder="1" applyAlignment="1" applyProtection="1">
      <alignment horizontal="center" vertical="center" wrapText="1"/>
      <protection/>
    </xf>
    <xf numFmtId="183" fontId="10" fillId="0" borderId="10" xfId="87" applyNumberFormat="1" applyFont="1" applyFill="1" applyBorder="1" applyAlignment="1" applyProtection="1">
      <alignment horizontal="center" vertical="center"/>
      <protection/>
    </xf>
    <xf numFmtId="183" fontId="63" fillId="0" borderId="0" xfId="79" applyNumberFormat="1" applyFont="1" applyFill="1" applyAlignment="1">
      <alignment horizontal="center" vertical="center"/>
      <protection/>
    </xf>
    <xf numFmtId="183" fontId="64" fillId="0" borderId="0" xfId="79" applyNumberFormat="1" applyFont="1" applyFill="1" applyAlignment="1">
      <alignment horizontal="center" vertical="center"/>
      <protection/>
    </xf>
    <xf numFmtId="183" fontId="66" fillId="0" borderId="0" xfId="79" applyNumberFormat="1" applyFont="1" applyFill="1" applyAlignment="1">
      <alignment vertical="center"/>
      <protection/>
    </xf>
    <xf numFmtId="183" fontId="67" fillId="0" borderId="0" xfId="79" applyNumberFormat="1" applyFont="1" applyFill="1" applyAlignment="1">
      <alignment vertical="center"/>
      <protection/>
    </xf>
    <xf numFmtId="183" fontId="5" fillId="0" borderId="0" xfId="79" applyNumberFormat="1" applyFont="1" applyFill="1" applyAlignment="1">
      <alignment horizontal="center" vertical="center" wrapText="1"/>
      <protection/>
    </xf>
    <xf numFmtId="183" fontId="64" fillId="0" borderId="0" xfId="79" applyNumberFormat="1" applyFont="1" applyFill="1" applyAlignment="1">
      <alignment horizontal="center" vertical="center" wrapText="1"/>
      <protection/>
    </xf>
    <xf numFmtId="183" fontId="66" fillId="0" borderId="0" xfId="79" applyNumberFormat="1" applyFont="1" applyFill="1" applyAlignment="1">
      <alignment horizontal="center" vertical="center" wrapText="1"/>
      <protection/>
    </xf>
    <xf numFmtId="183" fontId="67" fillId="0" borderId="0" xfId="79" applyNumberFormat="1" applyFont="1" applyFill="1" applyAlignment="1">
      <alignment horizontal="center" vertical="center" wrapText="1"/>
      <protection/>
    </xf>
    <xf numFmtId="183" fontId="7" fillId="0" borderId="0" xfId="79" applyNumberFormat="1" applyFont="1" applyFill="1" applyAlignment="1">
      <alignment vertical="center" wrapText="1"/>
      <protection/>
    </xf>
    <xf numFmtId="183" fontId="68" fillId="0" borderId="0" xfId="79" applyNumberFormat="1" applyFont="1" applyFill="1" applyAlignment="1">
      <alignment horizontal="center" vertical="center"/>
      <protection/>
    </xf>
    <xf numFmtId="183" fontId="69" fillId="0" borderId="0" xfId="79" applyNumberFormat="1" applyFont="1" applyFill="1" applyAlignment="1">
      <alignment horizontal="center" vertical="center" wrapText="1"/>
      <protection/>
    </xf>
    <xf numFmtId="0" fontId="5" fillId="0" borderId="0" xfId="79" applyFont="1" applyFill="1" applyAlignment="1">
      <alignment horizontal="center" vertical="center"/>
      <protection/>
    </xf>
    <xf numFmtId="183" fontId="4" fillId="0" borderId="10" xfId="79" applyNumberFormat="1" applyFont="1" applyFill="1" applyBorder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/>
      <protection/>
    </xf>
    <xf numFmtId="175" fontId="70" fillId="0" borderId="10" xfId="0" applyNumberFormat="1" applyFont="1" applyFill="1" applyBorder="1" applyAlignment="1">
      <alignment horizontal="center" vertical="center" wrapText="1"/>
    </xf>
    <xf numFmtId="183" fontId="4" fillId="0" borderId="13" xfId="79" applyNumberFormat="1" applyFont="1" applyFill="1" applyBorder="1" applyAlignment="1">
      <alignment horizontal="center" vertical="center" wrapText="1"/>
      <protection/>
    </xf>
    <xf numFmtId="0" fontId="4" fillId="0" borderId="14" xfId="79" applyFont="1" applyFill="1" applyBorder="1" applyAlignment="1">
      <alignment horizontal="center" vertical="center" wrapText="1"/>
      <protection/>
    </xf>
    <xf numFmtId="0" fontId="4" fillId="0" borderId="12" xfId="79" applyFont="1" applyFill="1" applyBorder="1" applyAlignment="1">
      <alignment horizontal="center" vertical="center" wrapText="1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2 3" xfId="57"/>
    <cellStyle name="Обычный 2 3" xfId="58"/>
    <cellStyle name="Обычный 2 3 2" xfId="59"/>
    <cellStyle name="Обычный 2 4" xfId="60"/>
    <cellStyle name="Обычный 3" xfId="61"/>
    <cellStyle name="Обычный 3 2" xfId="62"/>
    <cellStyle name="Обычный 3 2 2" xfId="63"/>
    <cellStyle name="Обычный 3 3" xfId="64"/>
    <cellStyle name="Обычный 3 5" xfId="65"/>
    <cellStyle name="Обычный 4" xfId="66"/>
    <cellStyle name="Обычный 4 2" xfId="67"/>
    <cellStyle name="Обычный 4 2 2" xfId="68"/>
    <cellStyle name="Обычный 4 3" xfId="69"/>
    <cellStyle name="Обычный 5" xfId="70"/>
    <cellStyle name="Обычный 5 2" xfId="71"/>
    <cellStyle name="Обычный 5 2 2" xfId="72"/>
    <cellStyle name="Обычный 5 3" xfId="73"/>
    <cellStyle name="Обычный 5 4" xfId="74"/>
    <cellStyle name="Обычный 575 2 3 6 5" xfId="75"/>
    <cellStyle name="Обычный 575 2 3 6 5 2" xfId="76"/>
    <cellStyle name="Обычный 6" xfId="77"/>
    <cellStyle name="Обычный 7" xfId="78"/>
    <cellStyle name="Обычный_Прил 1_Доходы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4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4"/>
  <sheetViews>
    <sheetView tabSelected="1" zoomScaleSheetLayoutView="105" zoomScalePageLayoutView="0" workbookViewId="0" topLeftCell="A1">
      <pane xSplit="5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4" sqref="B34"/>
    </sheetView>
  </sheetViews>
  <sheetFormatPr defaultColWidth="9.00390625" defaultRowHeight="5.25" customHeight="1"/>
  <cols>
    <col min="1" max="1" width="22.875" style="31" customWidth="1"/>
    <col min="2" max="2" width="75.875" style="31" customWidth="1"/>
    <col min="3" max="4" width="11.125" style="31" hidden="1" customWidth="1"/>
    <col min="5" max="5" width="11.125" style="48" hidden="1" customWidth="1"/>
    <col min="6" max="6" width="10.375" style="48" hidden="1" customWidth="1"/>
    <col min="7" max="7" width="13.25390625" style="90" customWidth="1"/>
    <col min="8" max="8" width="10.625" style="32" hidden="1" customWidth="1"/>
    <col min="9" max="9" width="7.75390625" style="32" hidden="1" customWidth="1"/>
    <col min="10" max="10" width="13.625" style="32" hidden="1" customWidth="1"/>
    <col min="11" max="11" width="13.625" style="32" customWidth="1"/>
    <col min="12" max="12" width="13.25390625" style="99" customWidth="1"/>
    <col min="13" max="13" width="11.125" style="32" hidden="1" customWidth="1"/>
    <col min="14" max="14" width="6.875" style="32" hidden="1" customWidth="1"/>
    <col min="15" max="15" width="11.625" style="32" customWidth="1"/>
    <col min="16" max="16" width="6.875" style="32" customWidth="1"/>
    <col min="17" max="17" width="11.625" style="32" customWidth="1"/>
    <col min="18" max="18" width="6.25390625" style="32" customWidth="1"/>
    <col min="19" max="19" width="9.75390625" style="32" hidden="1" customWidth="1"/>
    <col min="20" max="20" width="12.625" style="32" hidden="1" customWidth="1"/>
    <col min="21" max="21" width="13.25390625" style="90" customWidth="1"/>
    <col min="22" max="22" width="11.00390625" style="2" customWidth="1"/>
    <col min="23" max="23" width="6.625" style="2" customWidth="1"/>
    <col min="24" max="24" width="10.625" style="2" customWidth="1"/>
    <col min="25" max="25" width="6.625" style="2" customWidth="1"/>
    <col min="26" max="26" width="9.75390625" style="2" hidden="1" customWidth="1"/>
    <col min="27" max="27" width="6.625" style="2" hidden="1" customWidth="1"/>
    <col min="28" max="28" width="9.375" style="2" hidden="1" customWidth="1"/>
    <col min="29" max="29" width="8.625" style="67" hidden="1" customWidth="1"/>
    <col min="30" max="30" width="12.375" style="2" hidden="1" customWidth="1"/>
    <col min="31" max="31" width="12.75390625" style="2" hidden="1" customWidth="1"/>
    <col min="32" max="32" width="13.25390625" style="90" customWidth="1"/>
    <col min="33" max="33" width="12.625" style="48" hidden="1" customWidth="1"/>
    <col min="34" max="34" width="13.25390625" style="90" customWidth="1"/>
    <col min="35" max="35" width="9.125" style="2" hidden="1" customWidth="1"/>
    <col min="36" max="36" width="10.625" style="2" customWidth="1"/>
    <col min="37" max="37" width="6.00390625" style="2" customWidth="1"/>
    <col min="38" max="38" width="10.00390625" style="2" customWidth="1"/>
    <col min="39" max="39" width="6.00390625" style="2" customWidth="1"/>
    <col min="40" max="16384" width="9.125" style="2" customWidth="1"/>
  </cols>
  <sheetData>
    <row r="1" spans="1:36" ht="36" customHeight="1">
      <c r="A1" s="115" t="s">
        <v>365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58"/>
      <c r="T1" s="58"/>
      <c r="U1" s="103"/>
      <c r="V1" s="58"/>
      <c r="W1" s="58"/>
      <c r="X1" s="58"/>
      <c r="Y1" s="58"/>
      <c r="Z1" s="58"/>
      <c r="AA1" s="58"/>
      <c r="AB1" s="58"/>
      <c r="AC1" s="66"/>
      <c r="AF1" s="97"/>
      <c r="AG1" s="104">
        <f>AF6-AF1</f>
        <v>5417216.913609999</v>
      </c>
      <c r="AH1" s="97"/>
      <c r="AJ1" s="104"/>
    </row>
    <row r="2" spans="1:36" ht="14.25" customHeight="1">
      <c r="A2" s="21"/>
      <c r="B2" s="21"/>
      <c r="C2" s="21"/>
      <c r="D2" s="21"/>
      <c r="U2" s="105"/>
      <c r="V2" s="77"/>
      <c r="AF2" s="105"/>
      <c r="AG2" s="77"/>
      <c r="AH2" s="105"/>
      <c r="AJ2" s="77"/>
    </row>
    <row r="3" spans="1:39" s="21" customFormat="1" ht="26.25" customHeight="1">
      <c r="A3" s="16"/>
      <c r="B3" s="16"/>
      <c r="C3" s="16" t="s">
        <v>174</v>
      </c>
      <c r="D3" s="16" t="s">
        <v>199</v>
      </c>
      <c r="E3" s="16" t="s">
        <v>293</v>
      </c>
      <c r="F3" s="16" t="s">
        <v>323</v>
      </c>
      <c r="G3" s="89" t="s">
        <v>363</v>
      </c>
      <c r="H3" s="111"/>
      <c r="I3" s="112"/>
      <c r="J3" s="111" t="s">
        <v>366</v>
      </c>
      <c r="K3" s="113"/>
      <c r="L3" s="113"/>
      <c r="M3" s="113"/>
      <c r="N3" s="113"/>
      <c r="O3" s="113"/>
      <c r="P3" s="113"/>
      <c r="Q3" s="113"/>
      <c r="R3" s="112"/>
      <c r="S3" s="114" t="s">
        <v>370</v>
      </c>
      <c r="T3" s="114"/>
      <c r="U3" s="114"/>
      <c r="V3" s="114" t="s">
        <v>373</v>
      </c>
      <c r="W3" s="114"/>
      <c r="X3" s="114"/>
      <c r="Y3" s="114"/>
      <c r="Z3" s="114"/>
      <c r="AA3" s="114"/>
      <c r="AB3" s="114"/>
      <c r="AC3" s="114"/>
      <c r="AD3" s="114" t="s">
        <v>198</v>
      </c>
      <c r="AE3" s="114"/>
      <c r="AF3" s="114"/>
      <c r="AG3" s="114"/>
      <c r="AH3" s="114"/>
      <c r="AI3" s="111" t="s">
        <v>191</v>
      </c>
      <c r="AJ3" s="113"/>
      <c r="AK3" s="113"/>
      <c r="AL3" s="113"/>
      <c r="AM3" s="112"/>
    </row>
    <row r="4" spans="1:39" s="21" customFormat="1" ht="88.5" customHeight="1">
      <c r="A4" s="16" t="s">
        <v>5</v>
      </c>
      <c r="B4" s="16" t="s">
        <v>55</v>
      </c>
      <c r="C4" s="16" t="s">
        <v>175</v>
      </c>
      <c r="D4" s="16" t="s">
        <v>175</v>
      </c>
      <c r="E4" s="16" t="s">
        <v>175</v>
      </c>
      <c r="F4" s="16" t="s">
        <v>175</v>
      </c>
      <c r="G4" s="89" t="s">
        <v>399</v>
      </c>
      <c r="H4" s="116" t="s">
        <v>364</v>
      </c>
      <c r="I4" s="117"/>
      <c r="J4" s="16" t="s">
        <v>377</v>
      </c>
      <c r="K4" s="16" t="s">
        <v>397</v>
      </c>
      <c r="L4" s="89" t="s">
        <v>398</v>
      </c>
      <c r="M4" s="111" t="s">
        <v>367</v>
      </c>
      <c r="N4" s="112"/>
      <c r="O4" s="111" t="s">
        <v>368</v>
      </c>
      <c r="P4" s="112"/>
      <c r="Q4" s="118" t="s">
        <v>369</v>
      </c>
      <c r="R4" s="118"/>
      <c r="S4" s="54" t="s">
        <v>311</v>
      </c>
      <c r="T4" s="16" t="s">
        <v>397</v>
      </c>
      <c r="U4" s="89" t="s">
        <v>197</v>
      </c>
      <c r="V4" s="118" t="s">
        <v>371</v>
      </c>
      <c r="W4" s="118"/>
      <c r="X4" s="118" t="s">
        <v>401</v>
      </c>
      <c r="Y4" s="118"/>
      <c r="Z4" s="118" t="s">
        <v>372</v>
      </c>
      <c r="AA4" s="118"/>
      <c r="AB4" s="54" t="s">
        <v>378</v>
      </c>
      <c r="AC4" s="109" t="s">
        <v>178</v>
      </c>
      <c r="AD4" s="16" t="s">
        <v>397</v>
      </c>
      <c r="AE4" s="54" t="s">
        <v>342</v>
      </c>
      <c r="AF4" s="110" t="s">
        <v>324</v>
      </c>
      <c r="AG4" s="54" t="s">
        <v>374</v>
      </c>
      <c r="AH4" s="110" t="s">
        <v>375</v>
      </c>
      <c r="AI4" s="54" t="s">
        <v>379</v>
      </c>
      <c r="AJ4" s="118" t="s">
        <v>325</v>
      </c>
      <c r="AK4" s="118"/>
      <c r="AL4" s="118" t="s">
        <v>376</v>
      </c>
      <c r="AM4" s="118"/>
    </row>
    <row r="5" spans="1:39" s="21" customFormat="1" ht="28.5" customHeight="1">
      <c r="A5" s="16"/>
      <c r="B5" s="16"/>
      <c r="C5" s="16" t="s">
        <v>130</v>
      </c>
      <c r="D5" s="16" t="s">
        <v>130</v>
      </c>
      <c r="E5" s="16" t="s">
        <v>130</v>
      </c>
      <c r="F5" s="16" t="s">
        <v>130</v>
      </c>
      <c r="G5" s="89" t="s">
        <v>130</v>
      </c>
      <c r="H5" s="55" t="s">
        <v>128</v>
      </c>
      <c r="I5" s="33" t="s">
        <v>129</v>
      </c>
      <c r="J5" s="16" t="s">
        <v>130</v>
      </c>
      <c r="K5" s="16" t="s">
        <v>130</v>
      </c>
      <c r="L5" s="89" t="s">
        <v>130</v>
      </c>
      <c r="M5" s="55" t="s">
        <v>128</v>
      </c>
      <c r="N5" s="16" t="s">
        <v>129</v>
      </c>
      <c r="O5" s="55" t="s">
        <v>128</v>
      </c>
      <c r="P5" s="16" t="s">
        <v>129</v>
      </c>
      <c r="Q5" s="55" t="s">
        <v>128</v>
      </c>
      <c r="R5" s="33" t="s">
        <v>129</v>
      </c>
      <c r="S5" s="16" t="s">
        <v>130</v>
      </c>
      <c r="T5" s="16" t="s">
        <v>130</v>
      </c>
      <c r="U5" s="89" t="s">
        <v>130</v>
      </c>
      <c r="V5" s="36" t="s">
        <v>128</v>
      </c>
      <c r="W5" s="54" t="s">
        <v>129</v>
      </c>
      <c r="X5" s="36" t="s">
        <v>128</v>
      </c>
      <c r="Y5" s="54" t="s">
        <v>129</v>
      </c>
      <c r="Z5" s="36" t="s">
        <v>128</v>
      </c>
      <c r="AA5" s="54" t="s">
        <v>129</v>
      </c>
      <c r="AB5" s="54" t="s">
        <v>129</v>
      </c>
      <c r="AC5" s="36" t="s">
        <v>128</v>
      </c>
      <c r="AD5" s="16" t="s">
        <v>130</v>
      </c>
      <c r="AE5" s="33" t="s">
        <v>130</v>
      </c>
      <c r="AF5" s="89" t="s">
        <v>130</v>
      </c>
      <c r="AG5" s="33" t="s">
        <v>130</v>
      </c>
      <c r="AH5" s="89" t="s">
        <v>130</v>
      </c>
      <c r="AI5" s="54" t="s">
        <v>129</v>
      </c>
      <c r="AJ5" s="36" t="s">
        <v>128</v>
      </c>
      <c r="AK5" s="54" t="s">
        <v>129</v>
      </c>
      <c r="AL5" s="36" t="s">
        <v>128</v>
      </c>
      <c r="AM5" s="54" t="s">
        <v>129</v>
      </c>
    </row>
    <row r="6" spans="1:39" s="1" customFormat="1" ht="23.25" customHeight="1">
      <c r="A6" s="4" t="s">
        <v>6</v>
      </c>
      <c r="B6" s="12" t="s">
        <v>7</v>
      </c>
      <c r="C6" s="22">
        <f>C7+C16+C22+C33+C38+C45+C46+C68+C75+C109+C117+C118</f>
        <v>3215768.2976429993</v>
      </c>
      <c r="D6" s="22">
        <f>D7+D16+D22+D33+D38+D45+D46+D68+D75+D109+D117+D118</f>
        <v>3063175.6182399993</v>
      </c>
      <c r="E6" s="22">
        <f>E7+E16+E22+E33+E38+E45+E46+E68+E75+E109+E117+E118</f>
        <v>3176000.820583</v>
      </c>
      <c r="F6" s="22">
        <f>F7+F16+F22+F33+F38+F45+F46+F68+F75+F109+F117+F118</f>
        <v>3772312.2096299995</v>
      </c>
      <c r="G6" s="57">
        <f>G7+G16+G22+G33+G38+G45+G46+G68+G75+G109+G117+G118</f>
        <v>4529490.59861</v>
      </c>
      <c r="H6" s="55">
        <f>G6-F6</f>
        <v>757178.3889800003</v>
      </c>
      <c r="I6" s="33">
        <f>G6/F6*100</f>
        <v>120.07199687891863</v>
      </c>
      <c r="J6" s="22">
        <f>J7+J16+J22+J33+J38+J45+J46+J68+J75+J109+J117+J118</f>
        <v>5624053.427889998</v>
      </c>
      <c r="K6" s="22">
        <f>K7+K16+K22+K33+K38+K45+K46+K68+K75+K109+K117+K118</f>
        <v>5624053.427889999</v>
      </c>
      <c r="L6" s="57">
        <f>L7+L16+L22+L33+L38+L45+L46+L68+L75+L109+L117+L118</f>
        <v>5558128.267909998</v>
      </c>
      <c r="M6" s="55">
        <f>L6-J6</f>
        <v>-65925.15998</v>
      </c>
      <c r="N6" s="33">
        <f>L6/J6*100</f>
        <v>98.82779989868031</v>
      </c>
      <c r="O6" s="55">
        <f>L6-K6</f>
        <v>-65925.15998000093</v>
      </c>
      <c r="P6" s="33">
        <f>L6/K6*100</f>
        <v>98.8277998986803</v>
      </c>
      <c r="Q6" s="55">
        <f>L6-G6</f>
        <v>1028637.6692999983</v>
      </c>
      <c r="R6" s="33">
        <f>L6/G6*100</f>
        <v>122.70978704792243</v>
      </c>
      <c r="S6" s="22">
        <f>S7+S16+S22+S33+S38+S45+S46+S68+S75+S109+S117+S118</f>
        <v>5381193.087485519</v>
      </c>
      <c r="T6" s="22">
        <f>T7+T16+T22+T33+T38+T45+T46+T68+T75+T109+T117+T118</f>
        <v>4917871.28461</v>
      </c>
      <c r="U6" s="57">
        <f>U7+U16+U22+U33+U38+U45+U46+U68+U75+U109+U117+U118</f>
        <v>6292216.9119299995</v>
      </c>
      <c r="V6" s="38">
        <f>U6-K6</f>
        <v>668163.4840400005</v>
      </c>
      <c r="W6" s="38">
        <f>U6/K6*100</f>
        <v>111.88046117639175</v>
      </c>
      <c r="X6" s="38">
        <f>U6-L6</f>
        <v>734088.6440200014</v>
      </c>
      <c r="Y6" s="38">
        <f>U6/L6*100</f>
        <v>113.2074793642004</v>
      </c>
      <c r="Z6" s="38">
        <f>U6-G6</f>
        <v>1762726.3133199997</v>
      </c>
      <c r="AA6" s="38">
        <f>U6/G6*100</f>
        <v>138.91665685013103</v>
      </c>
      <c r="AB6" s="38">
        <f aca="true" t="shared" si="0" ref="AB6:AB77">U6/T6*100</f>
        <v>127.94594546670793</v>
      </c>
      <c r="AC6" s="38">
        <f>U6-S6</f>
        <v>911023.8244444802</v>
      </c>
      <c r="AD6" s="22">
        <f>AD7+AD16+AD22+AD33+AD38+AD45+AD46+AD68+AD75+AD109+AD117+AD118</f>
        <v>4878314.7956300005</v>
      </c>
      <c r="AE6" s="53">
        <f>AE7+AE16+AE22+AE33+AE38+AE45+AE46+AE68+AE75+AE109+AE117+AE118</f>
        <v>4724215.564577602</v>
      </c>
      <c r="AF6" s="57">
        <f>AF7+AF16+AF22+AF33+AF38+AF45+AF46+AF68+AF75+AF109+AF117+AF118</f>
        <v>5417216.913609999</v>
      </c>
      <c r="AG6" s="53">
        <f>AG7+AG16+AG22+AG33+AG38+AG45+AG46+AG68+AG75+AG109+AG117+AG118</f>
        <v>4701404.026833273</v>
      </c>
      <c r="AH6" s="57">
        <f>AH7+AH16+AH22+AH33+AH38+AH45+AH46+AH68+AH75+AH109+AH117+AH118</f>
        <v>5561216.91361</v>
      </c>
      <c r="AI6" s="38">
        <f>AF6/AD6*100</f>
        <v>111.04689099733267</v>
      </c>
      <c r="AJ6" s="22">
        <f>AF6-U6</f>
        <v>-874999.9983200002</v>
      </c>
      <c r="AK6" s="38">
        <f aca="true" t="shared" si="1" ref="AK6:AK12">AF6/U6*100</f>
        <v>86.09393143041515</v>
      </c>
      <c r="AL6" s="22">
        <f aca="true" t="shared" si="2" ref="AL6:AL77">AH6-AF6</f>
        <v>144000.00000000093</v>
      </c>
      <c r="AM6" s="38">
        <f aca="true" t="shared" si="3" ref="AM6:AM77">AH6/AF6*100</f>
        <v>102.65819150859959</v>
      </c>
    </row>
    <row r="7" spans="1:39" s="1" customFormat="1" ht="21.75" customHeight="1">
      <c r="A7" s="4" t="s">
        <v>8</v>
      </c>
      <c r="B7" s="5" t="s">
        <v>9</v>
      </c>
      <c r="C7" s="22">
        <f>C8</f>
        <v>1703016.11338</v>
      </c>
      <c r="D7" s="22">
        <f>D8</f>
        <v>1855981.2895900002</v>
      </c>
      <c r="E7" s="22">
        <f>E8</f>
        <v>1905689.0833000003</v>
      </c>
      <c r="F7" s="22">
        <f>F8</f>
        <v>2271437.5735299997</v>
      </c>
      <c r="G7" s="57">
        <f>G8</f>
        <v>2939838.62695</v>
      </c>
      <c r="H7" s="55">
        <f aca="true" t="shared" si="4" ref="H7:H78">G7-F7</f>
        <v>668401.0534200002</v>
      </c>
      <c r="I7" s="33">
        <f aca="true" t="shared" si="5" ref="I7:I78">G7/F7*100</f>
        <v>129.4263448491455</v>
      </c>
      <c r="J7" s="22">
        <f>J8</f>
        <v>3957456.9828599994</v>
      </c>
      <c r="K7" s="22">
        <f>K8</f>
        <v>3880561.2252299995</v>
      </c>
      <c r="L7" s="57">
        <f>L8</f>
        <v>3746400</v>
      </c>
      <c r="M7" s="55">
        <f aca="true" t="shared" si="6" ref="M7:M78">L7-J7</f>
        <v>-211056.9828599994</v>
      </c>
      <c r="N7" s="33">
        <f aca="true" t="shared" si="7" ref="N7:N78">L7/J7*100</f>
        <v>94.66685339160726</v>
      </c>
      <c r="O7" s="55">
        <f aca="true" t="shared" si="8" ref="O7:O91">L7-K7</f>
        <v>-134161.22522999952</v>
      </c>
      <c r="P7" s="33">
        <f aca="true" t="shared" si="9" ref="P7:P91">L7/K7*100</f>
        <v>96.54273654136077</v>
      </c>
      <c r="Q7" s="55">
        <f aca="true" t="shared" si="10" ref="Q7:Q84">L7-G7</f>
        <v>806561.37305</v>
      </c>
      <c r="R7" s="33">
        <f aca="true" t="shared" si="11" ref="R7:R84">L7/G7*100</f>
        <v>127.43556621292458</v>
      </c>
      <c r="S7" s="22">
        <f>S8</f>
        <v>3655197.0874855192</v>
      </c>
      <c r="T7" s="22">
        <f>T8</f>
        <v>3212987.10898</v>
      </c>
      <c r="U7" s="57">
        <f>U8</f>
        <v>4017528.8</v>
      </c>
      <c r="V7" s="38">
        <f aca="true" t="shared" si="12" ref="V7:V79">U7-K7</f>
        <v>136967.5747700003</v>
      </c>
      <c r="W7" s="38">
        <f aca="true" t="shared" si="13" ref="W7:W79">U7/K7*100</f>
        <v>103.52958159452521</v>
      </c>
      <c r="X7" s="38">
        <f aca="true" t="shared" si="14" ref="X7:X79">U7-L7</f>
        <v>271128.7999999998</v>
      </c>
      <c r="Y7" s="38">
        <f aca="true" t="shared" si="15" ref="Y7:Y79">U7/L7*100</f>
        <v>107.23704890027759</v>
      </c>
      <c r="Z7" s="38">
        <f aca="true" t="shared" si="16" ref="Z7:Z79">U7-G7</f>
        <v>1077690.1730499999</v>
      </c>
      <c r="AA7" s="38">
        <f aca="true" t="shared" si="17" ref="AA7:AA79">U7/G7*100</f>
        <v>136.65814045609957</v>
      </c>
      <c r="AB7" s="38">
        <f t="shared" si="0"/>
        <v>125.04030248896363</v>
      </c>
      <c r="AC7" s="38">
        <f aca="true" t="shared" si="18" ref="AC7:AC30">U7-S7</f>
        <v>362331.7125144806</v>
      </c>
      <c r="AD7" s="22">
        <f>AD8</f>
        <v>3068335.3200000003</v>
      </c>
      <c r="AE7" s="22">
        <f>AE8</f>
        <v>2849492.5645776023</v>
      </c>
      <c r="AF7" s="57">
        <f>AF8</f>
        <v>3112399.1999999997</v>
      </c>
      <c r="AG7" s="22">
        <f>AG8</f>
        <v>2670264.0268332725</v>
      </c>
      <c r="AH7" s="57">
        <f>AH8</f>
        <v>3076141</v>
      </c>
      <c r="AI7" s="38">
        <f aca="true" t="shared" si="19" ref="AI7:AI12">AF7/AD7*100</f>
        <v>101.43608424127515</v>
      </c>
      <c r="AJ7" s="22">
        <f aca="true" t="shared" si="20" ref="AJ7:AJ77">AF7-U7</f>
        <v>-905129.6000000001</v>
      </c>
      <c r="AK7" s="38">
        <f t="shared" si="1"/>
        <v>77.47048882387601</v>
      </c>
      <c r="AL7" s="22">
        <f t="shared" si="2"/>
        <v>-36258.19999999972</v>
      </c>
      <c r="AM7" s="38">
        <f t="shared" si="3"/>
        <v>98.83504018379135</v>
      </c>
    </row>
    <row r="8" spans="1:39" ht="21" customHeight="1">
      <c r="A8" s="6" t="s">
        <v>10</v>
      </c>
      <c r="B8" s="7" t="s">
        <v>11</v>
      </c>
      <c r="C8" s="27">
        <f>SUM(C9:C12)</f>
        <v>1703016.11338</v>
      </c>
      <c r="D8" s="27">
        <f>SUM(D9:D12)+0.02527</f>
        <v>1855981.2895900002</v>
      </c>
      <c r="E8" s="27">
        <f>SUM(E9:E12)</f>
        <v>1905689.0833000003</v>
      </c>
      <c r="F8" s="27">
        <f>SUM(F9:F13)</f>
        <v>2271437.5735299997</v>
      </c>
      <c r="G8" s="86">
        <f>SUM(G9:G13)</f>
        <v>2939838.62695</v>
      </c>
      <c r="H8" s="50">
        <f t="shared" si="4"/>
        <v>668401.0534200002</v>
      </c>
      <c r="I8" s="34">
        <f t="shared" si="5"/>
        <v>129.4263448491455</v>
      </c>
      <c r="J8" s="27">
        <f>SUM(J9:J15)</f>
        <v>3957456.9828599994</v>
      </c>
      <c r="K8" s="27">
        <f>SUM(K9:K15)</f>
        <v>3880561.2252299995</v>
      </c>
      <c r="L8" s="86">
        <f>SUM(L9:L15)</f>
        <v>3746400</v>
      </c>
      <c r="M8" s="50">
        <f t="shared" si="6"/>
        <v>-211056.9828599994</v>
      </c>
      <c r="N8" s="34">
        <f t="shared" si="7"/>
        <v>94.66685339160726</v>
      </c>
      <c r="O8" s="50">
        <f t="shared" si="8"/>
        <v>-134161.22522999952</v>
      </c>
      <c r="P8" s="34">
        <f t="shared" si="9"/>
        <v>96.54273654136077</v>
      </c>
      <c r="Q8" s="50">
        <f t="shared" si="10"/>
        <v>806561.37305</v>
      </c>
      <c r="R8" s="34">
        <f t="shared" si="11"/>
        <v>127.43556621292458</v>
      </c>
      <c r="S8" s="27">
        <f>SUM(S9:S15)</f>
        <v>3655197.0874855192</v>
      </c>
      <c r="T8" s="27">
        <f>SUM(T9:T15)</f>
        <v>3212987.10898</v>
      </c>
      <c r="U8" s="86">
        <f>SUM(U9:U15)</f>
        <v>4017528.8</v>
      </c>
      <c r="V8" s="39">
        <f>U8-K8</f>
        <v>136967.5747700003</v>
      </c>
      <c r="W8" s="39">
        <f t="shared" si="13"/>
        <v>103.52958159452521</v>
      </c>
      <c r="X8" s="39">
        <f t="shared" si="14"/>
        <v>271128.7999999998</v>
      </c>
      <c r="Y8" s="39">
        <f t="shared" si="15"/>
        <v>107.23704890027759</v>
      </c>
      <c r="Z8" s="39">
        <f t="shared" si="16"/>
        <v>1077690.1730499999</v>
      </c>
      <c r="AA8" s="39">
        <f t="shared" si="17"/>
        <v>136.65814045609957</v>
      </c>
      <c r="AB8" s="39">
        <f t="shared" si="0"/>
        <v>125.04030248896363</v>
      </c>
      <c r="AC8" s="39">
        <f t="shared" si="18"/>
        <v>362331.7125144806</v>
      </c>
      <c r="AD8" s="27">
        <f>SUM(AD9:AD15)</f>
        <v>3068335.3200000003</v>
      </c>
      <c r="AE8" s="27">
        <f>SUM(AE9:AE15)</f>
        <v>2849492.5645776023</v>
      </c>
      <c r="AF8" s="86">
        <f>SUM(AF9:AF15)</f>
        <v>3112399.1999999997</v>
      </c>
      <c r="AG8" s="27">
        <f>SUM(AG9:AG15)</f>
        <v>2670264.0268332725</v>
      </c>
      <c r="AH8" s="86">
        <f>SUM(AH9:AH15)</f>
        <v>3076141</v>
      </c>
      <c r="AI8" s="39">
        <f t="shared" si="19"/>
        <v>101.43608424127515</v>
      </c>
      <c r="AJ8" s="27">
        <f t="shared" si="20"/>
        <v>-905129.6000000001</v>
      </c>
      <c r="AK8" s="39">
        <f t="shared" si="1"/>
        <v>77.47048882387601</v>
      </c>
      <c r="AL8" s="27">
        <f t="shared" si="2"/>
        <v>-36258.19999999972</v>
      </c>
      <c r="AM8" s="39">
        <f t="shared" si="3"/>
        <v>98.83504018379135</v>
      </c>
    </row>
    <row r="9" spans="1:39" s="14" customFormat="1" ht="45.75" customHeight="1" hidden="1">
      <c r="A9" s="3" t="s">
        <v>354</v>
      </c>
      <c r="B9" s="13" t="s">
        <v>206</v>
      </c>
      <c r="C9" s="15">
        <v>1659254.70756</v>
      </c>
      <c r="D9" s="15">
        <v>1811160.11602</v>
      </c>
      <c r="E9" s="15">
        <v>1865018.08217</v>
      </c>
      <c r="F9" s="15">
        <v>2023563.25023</v>
      </c>
      <c r="G9" s="59">
        <v>2518303.32777</v>
      </c>
      <c r="H9" s="49">
        <f t="shared" si="4"/>
        <v>494740.07753999997</v>
      </c>
      <c r="I9" s="35">
        <f t="shared" si="5"/>
        <v>124.44895544944134</v>
      </c>
      <c r="J9" s="15">
        <v>3448402.48286</v>
      </c>
      <c r="K9" s="15">
        <v>3371506.72523</v>
      </c>
      <c r="L9" s="59">
        <v>3250000</v>
      </c>
      <c r="M9" s="49">
        <f t="shared" si="6"/>
        <v>-198402.48285999987</v>
      </c>
      <c r="N9" s="35">
        <f t="shared" si="7"/>
        <v>94.24653926430737</v>
      </c>
      <c r="O9" s="49">
        <f t="shared" si="8"/>
        <v>-121506.72522999998</v>
      </c>
      <c r="P9" s="35">
        <f t="shared" si="9"/>
        <v>96.3960705069716</v>
      </c>
      <c r="Q9" s="49">
        <f t="shared" si="10"/>
        <v>731696.6722300001</v>
      </c>
      <c r="R9" s="35">
        <f t="shared" si="11"/>
        <v>129.05514455551824</v>
      </c>
      <c r="S9" s="15">
        <v>3147433.109642659</v>
      </c>
      <c r="T9" s="15">
        <v>2837210.30898</v>
      </c>
      <c r="U9" s="59">
        <v>3462176.4</v>
      </c>
      <c r="V9" s="40">
        <f t="shared" si="12"/>
        <v>90669.67476999993</v>
      </c>
      <c r="W9" s="40">
        <f t="shared" si="13"/>
        <v>102.68929241906864</v>
      </c>
      <c r="X9" s="40">
        <f t="shared" si="14"/>
        <v>212176.3999999999</v>
      </c>
      <c r="Y9" s="40">
        <f t="shared" si="15"/>
        <v>106.5285046153846</v>
      </c>
      <c r="Z9" s="40">
        <f t="shared" si="16"/>
        <v>943873.07223</v>
      </c>
      <c r="AA9" s="40">
        <f t="shared" si="17"/>
        <v>137.48051562421654</v>
      </c>
      <c r="AB9" s="40">
        <f t="shared" si="0"/>
        <v>122.02748555656702</v>
      </c>
      <c r="AC9" s="40">
        <f t="shared" si="18"/>
        <v>314743.29035734106</v>
      </c>
      <c r="AD9" s="15">
        <v>2692714.02</v>
      </c>
      <c r="AE9" s="15">
        <v>2457055.229615407</v>
      </c>
      <c r="AF9" s="59">
        <v>2684000</v>
      </c>
      <c r="AG9" s="15">
        <v>2308913.4848916577</v>
      </c>
      <c r="AH9" s="59">
        <v>2659880</v>
      </c>
      <c r="AI9" s="40">
        <f t="shared" si="19"/>
        <v>99.67638524049427</v>
      </c>
      <c r="AJ9" s="15">
        <f t="shared" si="20"/>
        <v>-778176.3999999999</v>
      </c>
      <c r="AK9" s="40">
        <f t="shared" si="1"/>
        <v>77.52349071526223</v>
      </c>
      <c r="AL9" s="15">
        <f t="shared" si="2"/>
        <v>-24120</v>
      </c>
      <c r="AM9" s="40">
        <f t="shared" si="3"/>
        <v>99.10134128166915</v>
      </c>
    </row>
    <row r="10" spans="1:39" s="14" customFormat="1" ht="66" customHeight="1" hidden="1">
      <c r="A10" s="3" t="s">
        <v>355</v>
      </c>
      <c r="B10" s="13" t="s">
        <v>207</v>
      </c>
      <c r="C10" s="15">
        <v>7196.61236</v>
      </c>
      <c r="D10" s="15">
        <v>7222.23437</v>
      </c>
      <c r="E10" s="15">
        <v>6692.11474</v>
      </c>
      <c r="F10" s="15">
        <v>7525.80832</v>
      </c>
      <c r="G10" s="59">
        <v>7675.33622</v>
      </c>
      <c r="H10" s="49">
        <f t="shared" si="4"/>
        <v>149.52790000000005</v>
      </c>
      <c r="I10" s="35">
        <f t="shared" si="5"/>
        <v>101.98686830227427</v>
      </c>
      <c r="J10" s="15">
        <v>9280.1</v>
      </c>
      <c r="K10" s="15">
        <v>9280.1</v>
      </c>
      <c r="L10" s="59">
        <v>4500</v>
      </c>
      <c r="M10" s="49">
        <f t="shared" si="6"/>
        <v>-4780.1</v>
      </c>
      <c r="N10" s="35">
        <f t="shared" si="7"/>
        <v>48.490856779560566</v>
      </c>
      <c r="O10" s="49">
        <f t="shared" si="8"/>
        <v>-4780.1</v>
      </c>
      <c r="P10" s="35">
        <f t="shared" si="9"/>
        <v>48.490856779560566</v>
      </c>
      <c r="Q10" s="49">
        <f t="shared" si="10"/>
        <v>-3175.33622</v>
      </c>
      <c r="R10" s="35">
        <f t="shared" si="11"/>
        <v>58.62935343827843</v>
      </c>
      <c r="S10" s="15">
        <v>3869.5714951688074</v>
      </c>
      <c r="T10" s="15">
        <v>7010.3</v>
      </c>
      <c r="U10" s="59">
        <v>3869.6</v>
      </c>
      <c r="V10" s="40">
        <f t="shared" si="12"/>
        <v>-5410.5</v>
      </c>
      <c r="W10" s="40">
        <f t="shared" si="13"/>
        <v>41.697826532041674</v>
      </c>
      <c r="X10" s="40">
        <f t="shared" si="14"/>
        <v>-630.4000000000001</v>
      </c>
      <c r="Y10" s="40">
        <f t="shared" si="15"/>
        <v>85.99111111111111</v>
      </c>
      <c r="Z10" s="40">
        <f t="shared" si="16"/>
        <v>-3805.7362200000002</v>
      </c>
      <c r="AA10" s="40">
        <f>U10/G10*100</f>
        <v>50.41603245883605</v>
      </c>
      <c r="AB10" s="40">
        <f t="shared" si="0"/>
        <v>55.198778939560356</v>
      </c>
      <c r="AC10" s="40">
        <f t="shared" si="18"/>
        <v>0.028504831192549318</v>
      </c>
      <c r="AD10" s="15">
        <v>7039.6</v>
      </c>
      <c r="AE10" s="15">
        <v>2917.331900677549</v>
      </c>
      <c r="AF10" s="59">
        <v>3180</v>
      </c>
      <c r="AG10" s="15">
        <v>2685.5165870070073</v>
      </c>
      <c r="AH10" s="59">
        <v>3079</v>
      </c>
      <c r="AI10" s="40">
        <f t="shared" si="19"/>
        <v>45.173021194386045</v>
      </c>
      <c r="AJ10" s="15">
        <f t="shared" si="20"/>
        <v>-689.5999999999999</v>
      </c>
      <c r="AK10" s="40">
        <f t="shared" si="1"/>
        <v>82.1790365929295</v>
      </c>
      <c r="AL10" s="15">
        <f t="shared" si="2"/>
        <v>-101</v>
      </c>
      <c r="AM10" s="40">
        <f t="shared" si="3"/>
        <v>96.82389937106917</v>
      </c>
    </row>
    <row r="11" spans="1:39" s="14" customFormat="1" ht="31.5" customHeight="1" hidden="1">
      <c r="A11" s="3" t="s">
        <v>356</v>
      </c>
      <c r="B11" s="13" t="s">
        <v>54</v>
      </c>
      <c r="C11" s="15">
        <v>16415.21289</v>
      </c>
      <c r="D11" s="15">
        <v>15353.3956</v>
      </c>
      <c r="E11" s="15">
        <v>12040.60165</v>
      </c>
      <c r="F11" s="15">
        <v>20725.52085</v>
      </c>
      <c r="G11" s="59">
        <v>84384.62134</v>
      </c>
      <c r="H11" s="49">
        <f t="shared" si="4"/>
        <v>63659.10049</v>
      </c>
      <c r="I11" s="35">
        <f t="shared" si="5"/>
        <v>407.1531999158419</v>
      </c>
      <c r="J11" s="15">
        <v>35264.3</v>
      </c>
      <c r="K11" s="15">
        <v>35264.3</v>
      </c>
      <c r="L11" s="59">
        <v>29500</v>
      </c>
      <c r="M11" s="49">
        <f t="shared" si="6"/>
        <v>-5764.300000000003</v>
      </c>
      <c r="N11" s="35">
        <f t="shared" si="7"/>
        <v>83.65400702693658</v>
      </c>
      <c r="O11" s="49">
        <f t="shared" si="8"/>
        <v>-5764.300000000003</v>
      </c>
      <c r="P11" s="35">
        <f t="shared" si="9"/>
        <v>83.65400702693658</v>
      </c>
      <c r="Q11" s="49">
        <f t="shared" si="10"/>
        <v>-54884.62134</v>
      </c>
      <c r="R11" s="35">
        <f t="shared" si="11"/>
        <v>34.958976566523276</v>
      </c>
      <c r="S11" s="15">
        <v>28009.37826775782</v>
      </c>
      <c r="T11" s="15">
        <v>26639.5</v>
      </c>
      <c r="U11" s="59">
        <v>28009.4</v>
      </c>
      <c r="V11" s="40">
        <f t="shared" si="12"/>
        <v>-7254.9000000000015</v>
      </c>
      <c r="W11" s="40">
        <f t="shared" si="13"/>
        <v>79.4270693023823</v>
      </c>
      <c r="X11" s="40">
        <f t="shared" si="14"/>
        <v>-1490.5999999999985</v>
      </c>
      <c r="Y11" s="40">
        <f t="shared" si="15"/>
        <v>94.9471186440678</v>
      </c>
      <c r="Z11" s="40">
        <f t="shared" si="16"/>
        <v>-56375.22134</v>
      </c>
      <c r="AA11" s="40">
        <f t="shared" si="17"/>
        <v>33.19254095736871</v>
      </c>
      <c r="AB11" s="40">
        <f t="shared" si="0"/>
        <v>105.14236378310405</v>
      </c>
      <c r="AC11" s="40">
        <f t="shared" si="18"/>
        <v>0.021732242181315087</v>
      </c>
      <c r="AD11" s="15">
        <v>26750.7</v>
      </c>
      <c r="AE11" s="15">
        <v>21116.718696293192</v>
      </c>
      <c r="AF11" s="59">
        <v>23017</v>
      </c>
      <c r="AG11" s="15">
        <v>19134.30568242493</v>
      </c>
      <c r="AH11" s="59">
        <v>22290</v>
      </c>
      <c r="AI11" s="40">
        <f t="shared" si="19"/>
        <v>86.04260823081265</v>
      </c>
      <c r="AJ11" s="15">
        <f t="shared" si="20"/>
        <v>-4992.4000000000015</v>
      </c>
      <c r="AK11" s="40">
        <f t="shared" si="1"/>
        <v>82.1759837768749</v>
      </c>
      <c r="AL11" s="15">
        <f t="shared" si="2"/>
        <v>-727</v>
      </c>
      <c r="AM11" s="40">
        <f t="shared" si="3"/>
        <v>96.84146500412739</v>
      </c>
    </row>
    <row r="12" spans="1:39" s="14" customFormat="1" ht="54" customHeight="1" hidden="1">
      <c r="A12" s="3" t="s">
        <v>357</v>
      </c>
      <c r="B12" s="13" t="s">
        <v>208</v>
      </c>
      <c r="C12" s="15">
        <v>20149.58057</v>
      </c>
      <c r="D12" s="15">
        <v>22245.51833</v>
      </c>
      <c r="E12" s="15">
        <v>21938.28474</v>
      </c>
      <c r="F12" s="15">
        <v>37617.24381</v>
      </c>
      <c r="G12" s="59">
        <v>57458.61246</v>
      </c>
      <c r="H12" s="49">
        <f t="shared" si="4"/>
        <v>19841.368649999997</v>
      </c>
      <c r="I12" s="35">
        <f t="shared" si="5"/>
        <v>152.74540779812648</v>
      </c>
      <c r="J12" s="15">
        <v>90051.8</v>
      </c>
      <c r="K12" s="15">
        <v>90051.8</v>
      </c>
      <c r="L12" s="59">
        <v>65300</v>
      </c>
      <c r="M12" s="49">
        <f t="shared" si="6"/>
        <v>-24751.800000000003</v>
      </c>
      <c r="N12" s="35">
        <f t="shared" si="7"/>
        <v>72.51381982370147</v>
      </c>
      <c r="O12" s="49">
        <f t="shared" si="8"/>
        <v>-24751.800000000003</v>
      </c>
      <c r="P12" s="35">
        <f t="shared" si="9"/>
        <v>72.51381982370147</v>
      </c>
      <c r="Q12" s="49">
        <f t="shared" si="10"/>
        <v>7841.387540000003</v>
      </c>
      <c r="R12" s="35">
        <f t="shared" si="11"/>
        <v>113.64701861789442</v>
      </c>
      <c r="S12" s="15">
        <v>70495</v>
      </c>
      <c r="T12" s="15">
        <v>59371</v>
      </c>
      <c r="U12" s="59">
        <v>77544.5</v>
      </c>
      <c r="V12" s="40">
        <f t="shared" si="12"/>
        <v>-12507.300000000003</v>
      </c>
      <c r="W12" s="40">
        <f t="shared" si="13"/>
        <v>86.11099389462508</v>
      </c>
      <c r="X12" s="40">
        <f t="shared" si="14"/>
        <v>12244.5</v>
      </c>
      <c r="Y12" s="40">
        <f t="shared" si="15"/>
        <v>118.7511485451761</v>
      </c>
      <c r="Z12" s="40">
        <f t="shared" si="16"/>
        <v>20085.887540000003</v>
      </c>
      <c r="AA12" s="40">
        <f t="shared" si="17"/>
        <v>134.95713989609976</v>
      </c>
      <c r="AB12" s="40">
        <f t="shared" si="0"/>
        <v>130.6100621515555</v>
      </c>
      <c r="AC12" s="40">
        <f t="shared" si="18"/>
        <v>7049.5</v>
      </c>
      <c r="AD12" s="15">
        <v>57917.2</v>
      </c>
      <c r="AE12" s="15">
        <v>46871</v>
      </c>
      <c r="AF12" s="59">
        <v>51089.3</v>
      </c>
      <c r="AG12" s="15">
        <v>38633.3</v>
      </c>
      <c r="AH12" s="59">
        <v>44505</v>
      </c>
      <c r="AI12" s="40">
        <f t="shared" si="19"/>
        <v>88.21092870511697</v>
      </c>
      <c r="AJ12" s="15">
        <f t="shared" si="20"/>
        <v>-26455.199999999997</v>
      </c>
      <c r="AK12" s="40">
        <f t="shared" si="1"/>
        <v>65.88384733926972</v>
      </c>
      <c r="AL12" s="15">
        <f t="shared" si="2"/>
        <v>-6584.300000000003</v>
      </c>
      <c r="AM12" s="40">
        <f t="shared" si="3"/>
        <v>87.11217417345706</v>
      </c>
    </row>
    <row r="13" spans="1:39" s="14" customFormat="1" ht="30.75" customHeight="1" hidden="1">
      <c r="A13" s="3" t="s">
        <v>358</v>
      </c>
      <c r="B13" s="13" t="s">
        <v>294</v>
      </c>
      <c r="C13" s="15"/>
      <c r="D13" s="15"/>
      <c r="E13" s="15"/>
      <c r="F13" s="15">
        <v>182005.75032</v>
      </c>
      <c r="G13" s="59">
        <v>272016.72916</v>
      </c>
      <c r="H13" s="49">
        <f t="shared" si="4"/>
        <v>90010.97884</v>
      </c>
      <c r="I13" s="35">
        <f t="shared" si="5"/>
        <v>149.45501924073494</v>
      </c>
      <c r="J13" s="15">
        <v>374458.3</v>
      </c>
      <c r="K13" s="15">
        <v>374458.3</v>
      </c>
      <c r="L13" s="59">
        <v>137300</v>
      </c>
      <c r="M13" s="49">
        <f t="shared" si="6"/>
        <v>-237158.3</v>
      </c>
      <c r="N13" s="35">
        <f t="shared" si="7"/>
        <v>36.66629902448417</v>
      </c>
      <c r="O13" s="49">
        <f>L13-K13</f>
        <v>-237158.3</v>
      </c>
      <c r="P13" s="35">
        <f t="shared" si="9"/>
        <v>36.66629902448417</v>
      </c>
      <c r="Q13" s="49">
        <f t="shared" si="10"/>
        <v>-134716.72916</v>
      </c>
      <c r="R13" s="35">
        <f t="shared" si="11"/>
        <v>50.474836758749596</v>
      </c>
      <c r="S13" s="15">
        <v>151739.22915077308</v>
      </c>
      <c r="T13" s="15">
        <v>282756</v>
      </c>
      <c r="U13" s="59">
        <v>166913.1</v>
      </c>
      <c r="V13" s="40">
        <f t="shared" si="12"/>
        <v>-207545.19999999998</v>
      </c>
      <c r="W13" s="40">
        <f t="shared" si="13"/>
        <v>44.57454942245906</v>
      </c>
      <c r="X13" s="40">
        <f t="shared" si="14"/>
        <v>29613.100000000006</v>
      </c>
      <c r="Y13" s="40">
        <f t="shared" si="15"/>
        <v>121.56817188638018</v>
      </c>
      <c r="Z13" s="40">
        <f t="shared" si="16"/>
        <v>-105103.62915999998</v>
      </c>
      <c r="AA13" s="40">
        <f t="shared" si="17"/>
        <v>61.361336310246514</v>
      </c>
      <c r="AB13" s="40">
        <f t="shared" si="0"/>
        <v>59.030789797563976</v>
      </c>
      <c r="AC13" s="40">
        <f t="shared" si="18"/>
        <v>15173.870849226922</v>
      </c>
      <c r="AD13" s="15">
        <v>283913.8</v>
      </c>
      <c r="AE13" s="15">
        <v>120746.5520195258</v>
      </c>
      <c r="AF13" s="59">
        <v>131855</v>
      </c>
      <c r="AG13" s="15">
        <v>112943.38519207177</v>
      </c>
      <c r="AH13" s="59">
        <v>130110</v>
      </c>
      <c r="AI13" s="40">
        <f>AF13/AD13*100</f>
        <v>46.44191300317209</v>
      </c>
      <c r="AJ13" s="15">
        <f t="shared" si="20"/>
        <v>-35058.100000000006</v>
      </c>
      <c r="AK13" s="40">
        <f>AF13/U13*100</f>
        <v>78.9961962242628</v>
      </c>
      <c r="AL13" s="15">
        <f t="shared" si="2"/>
        <v>-1745</v>
      </c>
      <c r="AM13" s="40">
        <f t="shared" si="3"/>
        <v>98.67657654241401</v>
      </c>
    </row>
    <row r="14" spans="1:39" s="14" customFormat="1" ht="30.75" customHeight="1" hidden="1">
      <c r="A14" s="3" t="s">
        <v>380</v>
      </c>
      <c r="B14" s="13" t="s">
        <v>381</v>
      </c>
      <c r="C14" s="15"/>
      <c r="D14" s="15"/>
      <c r="E14" s="15"/>
      <c r="F14" s="15"/>
      <c r="G14" s="59"/>
      <c r="H14" s="49"/>
      <c r="I14" s="35"/>
      <c r="J14" s="15"/>
      <c r="K14" s="15"/>
      <c r="L14" s="59">
        <v>49500</v>
      </c>
      <c r="M14" s="49"/>
      <c r="N14" s="35"/>
      <c r="O14" s="49"/>
      <c r="P14" s="35"/>
      <c r="Q14" s="49"/>
      <c r="R14" s="35"/>
      <c r="S14" s="15">
        <v>52155.394015824895</v>
      </c>
      <c r="T14" s="15"/>
      <c r="U14" s="59">
        <v>57370.9</v>
      </c>
      <c r="V14" s="40"/>
      <c r="W14" s="40"/>
      <c r="X14" s="40"/>
      <c r="Y14" s="40"/>
      <c r="Z14" s="40"/>
      <c r="AA14" s="40"/>
      <c r="AB14" s="40"/>
      <c r="AC14" s="40">
        <f t="shared" si="18"/>
        <v>5215.505984175106</v>
      </c>
      <c r="AD14" s="15"/>
      <c r="AE14" s="15">
        <v>40444.23758186597</v>
      </c>
      <c r="AF14" s="59">
        <v>44165</v>
      </c>
      <c r="AG14" s="15">
        <v>38147.6756595777</v>
      </c>
      <c r="AH14" s="59">
        <v>43700</v>
      </c>
      <c r="AI14" s="40"/>
      <c r="AJ14" s="15"/>
      <c r="AK14" s="40"/>
      <c r="AL14" s="15"/>
      <c r="AM14" s="40"/>
    </row>
    <row r="15" spans="1:39" s="14" customFormat="1" ht="30.75" customHeight="1" hidden="1">
      <c r="A15" s="3" t="s">
        <v>382</v>
      </c>
      <c r="B15" s="13" t="s">
        <v>383</v>
      </c>
      <c r="C15" s="15"/>
      <c r="D15" s="15"/>
      <c r="E15" s="15"/>
      <c r="F15" s="15"/>
      <c r="G15" s="59"/>
      <c r="H15" s="49"/>
      <c r="I15" s="35"/>
      <c r="J15" s="15"/>
      <c r="K15" s="15"/>
      <c r="L15" s="59">
        <v>210300</v>
      </c>
      <c r="M15" s="49"/>
      <c r="N15" s="35"/>
      <c r="O15" s="49"/>
      <c r="P15" s="35"/>
      <c r="Q15" s="49"/>
      <c r="R15" s="35"/>
      <c r="S15" s="15">
        <v>201495.40491333598</v>
      </c>
      <c r="T15" s="15"/>
      <c r="U15" s="59">
        <v>221644.9</v>
      </c>
      <c r="V15" s="40"/>
      <c r="W15" s="40"/>
      <c r="X15" s="40"/>
      <c r="Y15" s="40"/>
      <c r="Z15" s="40"/>
      <c r="AA15" s="40"/>
      <c r="AB15" s="40"/>
      <c r="AC15" s="40">
        <f t="shared" si="18"/>
        <v>20149.495086664014</v>
      </c>
      <c r="AD15" s="15"/>
      <c r="AE15" s="15">
        <v>160341.49476383236</v>
      </c>
      <c r="AF15" s="59">
        <v>175092.9</v>
      </c>
      <c r="AG15" s="15">
        <v>149806.3588205337</v>
      </c>
      <c r="AH15" s="59">
        <v>172577</v>
      </c>
      <c r="AI15" s="40"/>
      <c r="AJ15" s="15"/>
      <c r="AK15" s="40"/>
      <c r="AL15" s="15"/>
      <c r="AM15" s="40"/>
    </row>
    <row r="16" spans="1:39" s="1" customFormat="1" ht="29.25" customHeight="1">
      <c r="A16" s="8" t="s">
        <v>49</v>
      </c>
      <c r="B16" s="11" t="s">
        <v>50</v>
      </c>
      <c r="C16" s="22">
        <f>C17</f>
        <v>78581.33609</v>
      </c>
      <c r="D16" s="22">
        <f>D17</f>
        <v>90007.18284</v>
      </c>
      <c r="E16" s="22">
        <f>E17</f>
        <v>95708.10496</v>
      </c>
      <c r="F16" s="22">
        <f>F17</f>
        <v>104547.20068</v>
      </c>
      <c r="G16" s="57">
        <f>G17</f>
        <v>112552.42617</v>
      </c>
      <c r="H16" s="55">
        <f t="shared" si="4"/>
        <v>8005.225490000012</v>
      </c>
      <c r="I16" s="33">
        <f t="shared" si="5"/>
        <v>107.6570443186734</v>
      </c>
      <c r="J16" s="22">
        <f>J17</f>
        <v>108676</v>
      </c>
      <c r="K16" s="22">
        <f>K17</f>
        <v>108676</v>
      </c>
      <c r="L16" s="57">
        <f>L17</f>
        <v>108640.98452</v>
      </c>
      <c r="M16" s="55">
        <f t="shared" si="6"/>
        <v>-35.015480000001844</v>
      </c>
      <c r="N16" s="33">
        <f t="shared" si="7"/>
        <v>99.9677799330119</v>
      </c>
      <c r="O16" s="55">
        <f t="shared" si="8"/>
        <v>-35.015480000001844</v>
      </c>
      <c r="P16" s="33">
        <f t="shared" si="9"/>
        <v>99.9677799330119</v>
      </c>
      <c r="Q16" s="55">
        <f t="shared" si="10"/>
        <v>-3911.441650000008</v>
      </c>
      <c r="R16" s="33">
        <f t="shared" si="11"/>
        <v>96.52478246529121</v>
      </c>
      <c r="S16" s="22">
        <f>S17</f>
        <v>122275</v>
      </c>
      <c r="T16" s="22">
        <f>T17</f>
        <v>118471</v>
      </c>
      <c r="U16" s="57">
        <f>U17</f>
        <v>122275</v>
      </c>
      <c r="V16" s="38">
        <f t="shared" si="12"/>
        <v>13599</v>
      </c>
      <c r="W16" s="38">
        <f t="shared" si="13"/>
        <v>112.51334241230815</v>
      </c>
      <c r="X16" s="38">
        <f t="shared" si="14"/>
        <v>13634.015480000002</v>
      </c>
      <c r="Y16" s="38">
        <f t="shared" si="15"/>
        <v>112.54960597074677</v>
      </c>
      <c r="Z16" s="38">
        <f t="shared" si="16"/>
        <v>9722.573829999994</v>
      </c>
      <c r="AA16" s="38">
        <f t="shared" si="17"/>
        <v>108.63826232880574</v>
      </c>
      <c r="AB16" s="38">
        <f t="shared" si="0"/>
        <v>103.21091237518043</v>
      </c>
      <c r="AC16" s="38">
        <f t="shared" si="18"/>
        <v>0</v>
      </c>
      <c r="AD16" s="22">
        <f>AD17</f>
        <v>125374</v>
      </c>
      <c r="AE16" s="22">
        <f>AE17</f>
        <v>129859</v>
      </c>
      <c r="AF16" s="57">
        <f>AF17</f>
        <v>129859</v>
      </c>
      <c r="AG16" s="22">
        <f>AG17</f>
        <v>135330</v>
      </c>
      <c r="AH16" s="57">
        <f>AH17</f>
        <v>135330</v>
      </c>
      <c r="AI16" s="38">
        <f aca="true" t="shared" si="21" ref="AI16:AI79">AF16/AD16*100</f>
        <v>103.57729672818925</v>
      </c>
      <c r="AJ16" s="22">
        <f t="shared" si="20"/>
        <v>7584</v>
      </c>
      <c r="AK16" s="38">
        <f aca="true" t="shared" si="22" ref="AK16:AK79">AF16/U16*100</f>
        <v>106.20241259456145</v>
      </c>
      <c r="AL16" s="22">
        <f t="shared" si="2"/>
        <v>5471</v>
      </c>
      <c r="AM16" s="38">
        <f t="shared" si="3"/>
        <v>104.21303105676157</v>
      </c>
    </row>
    <row r="17" spans="1:39" ht="22.5" customHeight="1">
      <c r="A17" s="6" t="s">
        <v>51</v>
      </c>
      <c r="B17" s="7" t="s">
        <v>52</v>
      </c>
      <c r="C17" s="27">
        <f>SUM(C18:C21)</f>
        <v>78581.33609</v>
      </c>
      <c r="D17" s="27">
        <f>SUM(D18:D21)</f>
        <v>90007.18284</v>
      </c>
      <c r="E17" s="27">
        <f>SUM(E18:E21)</f>
        <v>95708.10496</v>
      </c>
      <c r="F17" s="27">
        <f>SUM(F18:F21)</f>
        <v>104547.20068</v>
      </c>
      <c r="G17" s="86">
        <f>SUM(G18:G21)</f>
        <v>112552.42617</v>
      </c>
      <c r="H17" s="50">
        <f t="shared" si="4"/>
        <v>8005.225490000012</v>
      </c>
      <c r="I17" s="34">
        <f t="shared" si="5"/>
        <v>107.6570443186734</v>
      </c>
      <c r="J17" s="27">
        <f>SUM(J18:J21)</f>
        <v>108676</v>
      </c>
      <c r="K17" s="27">
        <f>SUM(K18:K21)</f>
        <v>108676</v>
      </c>
      <c r="L17" s="86">
        <f>SUM(L18:L21)</f>
        <v>108640.98452</v>
      </c>
      <c r="M17" s="50">
        <f t="shared" si="6"/>
        <v>-35.015480000001844</v>
      </c>
      <c r="N17" s="34">
        <f t="shared" si="7"/>
        <v>99.9677799330119</v>
      </c>
      <c r="O17" s="50">
        <f t="shared" si="8"/>
        <v>-35.015480000001844</v>
      </c>
      <c r="P17" s="34">
        <f t="shared" si="9"/>
        <v>99.9677799330119</v>
      </c>
      <c r="Q17" s="50">
        <f t="shared" si="10"/>
        <v>-3911.441650000008</v>
      </c>
      <c r="R17" s="34">
        <f t="shared" si="11"/>
        <v>96.52478246529121</v>
      </c>
      <c r="S17" s="27">
        <f>SUM(S18:S21)</f>
        <v>122275</v>
      </c>
      <c r="T17" s="27">
        <f>SUM(T18:T21)</f>
        <v>118471</v>
      </c>
      <c r="U17" s="86">
        <f>SUM(U18:U21)</f>
        <v>122275</v>
      </c>
      <c r="V17" s="39">
        <f t="shared" si="12"/>
        <v>13599</v>
      </c>
      <c r="W17" s="39">
        <f t="shared" si="13"/>
        <v>112.51334241230815</v>
      </c>
      <c r="X17" s="39">
        <f t="shared" si="14"/>
        <v>13634.015480000002</v>
      </c>
      <c r="Y17" s="39">
        <f t="shared" si="15"/>
        <v>112.54960597074677</v>
      </c>
      <c r="Z17" s="39">
        <f t="shared" si="16"/>
        <v>9722.573829999994</v>
      </c>
      <c r="AA17" s="39">
        <f t="shared" si="17"/>
        <v>108.63826232880574</v>
      </c>
      <c r="AB17" s="39">
        <f t="shared" si="0"/>
        <v>103.21091237518043</v>
      </c>
      <c r="AC17" s="39">
        <f t="shared" si="18"/>
        <v>0</v>
      </c>
      <c r="AD17" s="27">
        <f>SUM(AD18:AD21)</f>
        <v>125374</v>
      </c>
      <c r="AE17" s="27">
        <f>SUM(AE18:AE21)</f>
        <v>129859</v>
      </c>
      <c r="AF17" s="86">
        <f>SUM(AF18:AF21)</f>
        <v>129859</v>
      </c>
      <c r="AG17" s="27">
        <f>SUM(AG18:AG21)</f>
        <v>135330</v>
      </c>
      <c r="AH17" s="86">
        <f>SUM(AH18:AH21)</f>
        <v>135330</v>
      </c>
      <c r="AI17" s="39">
        <f t="shared" si="21"/>
        <v>103.57729672818925</v>
      </c>
      <c r="AJ17" s="27">
        <f t="shared" si="20"/>
        <v>7584</v>
      </c>
      <c r="AK17" s="39">
        <f t="shared" si="22"/>
        <v>106.20241259456145</v>
      </c>
      <c r="AL17" s="27">
        <f t="shared" si="2"/>
        <v>5471</v>
      </c>
      <c r="AM17" s="39">
        <f t="shared" si="3"/>
        <v>104.21303105676157</v>
      </c>
    </row>
    <row r="18" spans="1:39" s="14" customFormat="1" ht="68.25" customHeight="1" hidden="1">
      <c r="A18" s="3" t="s">
        <v>200</v>
      </c>
      <c r="B18" s="13" t="s">
        <v>209</v>
      </c>
      <c r="C18" s="15">
        <v>35013.11845</v>
      </c>
      <c r="D18" s="15">
        <v>40969.75361</v>
      </c>
      <c r="E18" s="15">
        <v>44144.19132</v>
      </c>
      <c r="F18" s="15">
        <v>48265.21766</v>
      </c>
      <c r="G18" s="59">
        <v>56423.3236</v>
      </c>
      <c r="H18" s="49">
        <f t="shared" si="4"/>
        <v>8158.105940000001</v>
      </c>
      <c r="I18" s="35">
        <f t="shared" si="5"/>
        <v>116.90266062295429</v>
      </c>
      <c r="J18" s="15">
        <v>52403</v>
      </c>
      <c r="K18" s="15">
        <v>52403</v>
      </c>
      <c r="L18" s="59">
        <v>56504.27599</v>
      </c>
      <c r="M18" s="49">
        <f t="shared" si="6"/>
        <v>4101.275990000002</v>
      </c>
      <c r="N18" s="35">
        <f t="shared" si="7"/>
        <v>107.8264144991699</v>
      </c>
      <c r="O18" s="49">
        <f t="shared" si="8"/>
        <v>4101.275990000002</v>
      </c>
      <c r="P18" s="35">
        <f t="shared" si="9"/>
        <v>107.8264144991699</v>
      </c>
      <c r="Q18" s="49">
        <f t="shared" si="10"/>
        <v>80.95238999999856</v>
      </c>
      <c r="R18" s="35">
        <f t="shared" si="11"/>
        <v>100.14347327458746</v>
      </c>
      <c r="S18" s="15">
        <v>61036</v>
      </c>
      <c r="T18" s="15">
        <v>57408</v>
      </c>
      <c r="U18" s="59">
        <v>61036</v>
      </c>
      <c r="V18" s="40">
        <f t="shared" si="12"/>
        <v>8633</v>
      </c>
      <c r="W18" s="40">
        <f t="shared" si="13"/>
        <v>116.47424765757685</v>
      </c>
      <c r="X18" s="40">
        <f t="shared" si="14"/>
        <v>4531.724009999998</v>
      </c>
      <c r="Y18" s="40">
        <f t="shared" si="15"/>
        <v>108.02014348578153</v>
      </c>
      <c r="Z18" s="40">
        <f t="shared" si="16"/>
        <v>4612.676399999997</v>
      </c>
      <c r="AA18" s="40">
        <f t="shared" si="17"/>
        <v>108.17512352285465</v>
      </c>
      <c r="AB18" s="40">
        <f t="shared" si="0"/>
        <v>106.31967670011149</v>
      </c>
      <c r="AC18" s="40">
        <f t="shared" si="18"/>
        <v>0</v>
      </c>
      <c r="AD18" s="15">
        <v>60895</v>
      </c>
      <c r="AE18" s="15">
        <v>64681</v>
      </c>
      <c r="AF18" s="59">
        <v>64681</v>
      </c>
      <c r="AG18" s="15">
        <v>67270</v>
      </c>
      <c r="AH18" s="59">
        <v>67270</v>
      </c>
      <c r="AI18" s="40">
        <f t="shared" si="21"/>
        <v>106.21725921668445</v>
      </c>
      <c r="AJ18" s="15">
        <f t="shared" si="20"/>
        <v>3645</v>
      </c>
      <c r="AK18" s="40">
        <f t="shared" si="22"/>
        <v>105.97188544465561</v>
      </c>
      <c r="AL18" s="15">
        <f t="shared" si="2"/>
        <v>2589</v>
      </c>
      <c r="AM18" s="40">
        <f t="shared" si="3"/>
        <v>104.002721046366</v>
      </c>
    </row>
    <row r="19" spans="1:39" s="14" customFormat="1" ht="78" customHeight="1" hidden="1">
      <c r="A19" s="3" t="s">
        <v>201</v>
      </c>
      <c r="B19" s="13" t="s">
        <v>210</v>
      </c>
      <c r="C19" s="15">
        <v>337.19947</v>
      </c>
      <c r="D19" s="15">
        <v>301.13849</v>
      </c>
      <c r="E19" s="15">
        <v>315.7511</v>
      </c>
      <c r="F19" s="15">
        <v>339.43636</v>
      </c>
      <c r="G19" s="59">
        <v>304.77349</v>
      </c>
      <c r="H19" s="49">
        <f t="shared" si="4"/>
        <v>-34.66287</v>
      </c>
      <c r="I19" s="35">
        <f t="shared" si="5"/>
        <v>89.78810932335004</v>
      </c>
      <c r="J19" s="15">
        <v>300</v>
      </c>
      <c r="K19" s="15">
        <v>300</v>
      </c>
      <c r="L19" s="59">
        <v>281.37102</v>
      </c>
      <c r="M19" s="49">
        <f t="shared" si="6"/>
        <v>-18.628980000000013</v>
      </c>
      <c r="N19" s="35">
        <f t="shared" si="7"/>
        <v>93.79034</v>
      </c>
      <c r="O19" s="49">
        <f t="shared" si="8"/>
        <v>-18.628980000000013</v>
      </c>
      <c r="P19" s="35">
        <f t="shared" si="9"/>
        <v>93.79034</v>
      </c>
      <c r="Q19" s="49">
        <f t="shared" si="10"/>
        <v>-23.402469999999994</v>
      </c>
      <c r="R19" s="35">
        <f t="shared" si="11"/>
        <v>92.32135642768668</v>
      </c>
      <c r="S19" s="15">
        <v>345</v>
      </c>
      <c r="T19" s="15">
        <v>328</v>
      </c>
      <c r="U19" s="59">
        <v>345</v>
      </c>
      <c r="V19" s="40">
        <f t="shared" si="12"/>
        <v>45</v>
      </c>
      <c r="W19" s="40">
        <f t="shared" si="13"/>
        <v>114.99999999999999</v>
      </c>
      <c r="X19" s="40">
        <f t="shared" si="14"/>
        <v>63.62898000000001</v>
      </c>
      <c r="Y19" s="40">
        <f t="shared" si="15"/>
        <v>122.6139067200311</v>
      </c>
      <c r="Z19" s="40">
        <f t="shared" si="16"/>
        <v>40.22651000000002</v>
      </c>
      <c r="AA19" s="40">
        <f t="shared" si="17"/>
        <v>113.19882185291117</v>
      </c>
      <c r="AB19" s="40">
        <f t="shared" si="0"/>
        <v>105.18292682926828</v>
      </c>
      <c r="AC19" s="40">
        <f t="shared" si="18"/>
        <v>0</v>
      </c>
      <c r="AD19" s="15">
        <v>347</v>
      </c>
      <c r="AE19" s="15">
        <v>366</v>
      </c>
      <c r="AF19" s="59">
        <v>366</v>
      </c>
      <c r="AG19" s="15">
        <v>380</v>
      </c>
      <c r="AH19" s="59">
        <v>380</v>
      </c>
      <c r="AI19" s="40">
        <f t="shared" si="21"/>
        <v>105.47550432276658</v>
      </c>
      <c r="AJ19" s="15">
        <f t="shared" si="20"/>
        <v>21</v>
      </c>
      <c r="AK19" s="40">
        <f t="shared" si="22"/>
        <v>106.08695652173914</v>
      </c>
      <c r="AL19" s="15">
        <f t="shared" si="2"/>
        <v>14</v>
      </c>
      <c r="AM19" s="40">
        <f t="shared" si="3"/>
        <v>103.82513661202186</v>
      </c>
    </row>
    <row r="20" spans="1:39" s="14" customFormat="1" ht="69.75" customHeight="1" hidden="1">
      <c r="A20" s="3" t="s">
        <v>202</v>
      </c>
      <c r="B20" s="13" t="s">
        <v>211</v>
      </c>
      <c r="C20" s="15">
        <v>51075.94304</v>
      </c>
      <c r="D20" s="15">
        <v>54735.73012</v>
      </c>
      <c r="E20" s="15">
        <v>59386.34011</v>
      </c>
      <c r="F20" s="15">
        <v>64173.00536</v>
      </c>
      <c r="G20" s="59">
        <v>62297.72144</v>
      </c>
      <c r="H20" s="49">
        <f t="shared" si="4"/>
        <v>-1875.2839200000017</v>
      </c>
      <c r="I20" s="35">
        <f t="shared" si="5"/>
        <v>97.07776827736217</v>
      </c>
      <c r="J20" s="15">
        <v>62105</v>
      </c>
      <c r="K20" s="15">
        <v>62105</v>
      </c>
      <c r="L20" s="59">
        <v>58653.99192</v>
      </c>
      <c r="M20" s="49">
        <f t="shared" si="6"/>
        <v>-3451.0080799999996</v>
      </c>
      <c r="N20" s="35">
        <f t="shared" si="7"/>
        <v>94.44326852910395</v>
      </c>
      <c r="O20" s="49">
        <f t="shared" si="8"/>
        <v>-3451.0080799999996</v>
      </c>
      <c r="P20" s="35">
        <f t="shared" si="9"/>
        <v>94.44326852910395</v>
      </c>
      <c r="Q20" s="49">
        <f t="shared" si="10"/>
        <v>-3643.729520000001</v>
      </c>
      <c r="R20" s="35">
        <f t="shared" si="11"/>
        <v>94.15110306480577</v>
      </c>
      <c r="S20" s="15">
        <v>67659</v>
      </c>
      <c r="T20" s="15">
        <v>67367</v>
      </c>
      <c r="U20" s="59">
        <v>67659</v>
      </c>
      <c r="V20" s="40">
        <f t="shared" si="12"/>
        <v>5554</v>
      </c>
      <c r="W20" s="40">
        <f t="shared" si="13"/>
        <v>108.94291924965785</v>
      </c>
      <c r="X20" s="40">
        <f t="shared" si="14"/>
        <v>9005.00808</v>
      </c>
      <c r="Y20" s="40">
        <f t="shared" si="15"/>
        <v>115.3527625063989</v>
      </c>
      <c r="Z20" s="40">
        <f t="shared" si="16"/>
        <v>5361.278559999999</v>
      </c>
      <c r="AA20" s="40">
        <f t="shared" si="17"/>
        <v>108.60589831550026</v>
      </c>
      <c r="AB20" s="40">
        <f t="shared" si="0"/>
        <v>100.43344664301512</v>
      </c>
      <c r="AC20" s="40">
        <f t="shared" si="18"/>
        <v>0</v>
      </c>
      <c r="AD20" s="15">
        <v>70764</v>
      </c>
      <c r="AE20" s="15">
        <v>71706</v>
      </c>
      <c r="AF20" s="59">
        <v>71706</v>
      </c>
      <c r="AG20" s="15">
        <v>74574</v>
      </c>
      <c r="AH20" s="59">
        <v>74574</v>
      </c>
      <c r="AI20" s="40">
        <f t="shared" si="21"/>
        <v>101.3311853484823</v>
      </c>
      <c r="AJ20" s="15">
        <f t="shared" si="20"/>
        <v>4047</v>
      </c>
      <c r="AK20" s="40">
        <f t="shared" si="22"/>
        <v>105.98146588037068</v>
      </c>
      <c r="AL20" s="15">
        <f t="shared" si="2"/>
        <v>2868</v>
      </c>
      <c r="AM20" s="40">
        <f t="shared" si="3"/>
        <v>103.99966529997491</v>
      </c>
    </row>
    <row r="21" spans="1:39" s="14" customFormat="1" ht="65.25" customHeight="1" hidden="1">
      <c r="A21" s="3" t="s">
        <v>203</v>
      </c>
      <c r="B21" s="13" t="s">
        <v>212</v>
      </c>
      <c r="C21" s="15">
        <v>-7844.92487</v>
      </c>
      <c r="D21" s="15">
        <v>-5999.43938</v>
      </c>
      <c r="E21" s="15">
        <v>-8138.17757</v>
      </c>
      <c r="F21" s="15">
        <v>-8230.4587</v>
      </c>
      <c r="G21" s="59">
        <v>-6473.39236</v>
      </c>
      <c r="H21" s="49">
        <f t="shared" si="4"/>
        <v>1757.0663399999994</v>
      </c>
      <c r="I21" s="35">
        <f t="shared" si="5"/>
        <v>78.65165959705259</v>
      </c>
      <c r="J21" s="15">
        <v>-6132</v>
      </c>
      <c r="K21" s="15">
        <v>-6132</v>
      </c>
      <c r="L21" s="59">
        <v>-6798.65441</v>
      </c>
      <c r="M21" s="49">
        <f t="shared" si="6"/>
        <v>-666.6544100000001</v>
      </c>
      <c r="N21" s="35">
        <f t="shared" si="7"/>
        <v>110.87172879973907</v>
      </c>
      <c r="O21" s="49">
        <f t="shared" si="8"/>
        <v>-666.6544100000001</v>
      </c>
      <c r="P21" s="35">
        <f t="shared" si="9"/>
        <v>110.87172879973907</v>
      </c>
      <c r="Q21" s="49">
        <f t="shared" si="10"/>
        <v>-325.2620500000003</v>
      </c>
      <c r="R21" s="35">
        <f t="shared" si="11"/>
        <v>105.02459965210575</v>
      </c>
      <c r="S21" s="15">
        <v>-6765</v>
      </c>
      <c r="T21" s="15">
        <v>-6632</v>
      </c>
      <c r="U21" s="59">
        <v>-6765</v>
      </c>
      <c r="V21" s="40">
        <f t="shared" si="12"/>
        <v>-633</v>
      </c>
      <c r="W21" s="40">
        <f t="shared" si="13"/>
        <v>110.32289628180038</v>
      </c>
      <c r="X21" s="40">
        <f t="shared" si="14"/>
        <v>33.6544100000001</v>
      </c>
      <c r="Y21" s="40">
        <f t="shared" si="15"/>
        <v>99.5049842517293</v>
      </c>
      <c r="Z21" s="40">
        <f t="shared" si="16"/>
        <v>-291.6076400000002</v>
      </c>
      <c r="AA21" s="40">
        <f t="shared" si="17"/>
        <v>104.50471134426958</v>
      </c>
      <c r="AB21" s="40">
        <f t="shared" si="0"/>
        <v>102.00542822677924</v>
      </c>
      <c r="AC21" s="40">
        <f t="shared" si="18"/>
        <v>0</v>
      </c>
      <c r="AD21" s="15">
        <v>-6632</v>
      </c>
      <c r="AE21" s="15">
        <v>-6894</v>
      </c>
      <c r="AF21" s="59">
        <v>-6894</v>
      </c>
      <c r="AG21" s="15">
        <v>-6894</v>
      </c>
      <c r="AH21" s="59">
        <v>-6894</v>
      </c>
      <c r="AI21" s="40">
        <f t="shared" si="21"/>
        <v>103.95054282267793</v>
      </c>
      <c r="AJ21" s="15">
        <f t="shared" si="20"/>
        <v>-129</v>
      </c>
      <c r="AK21" s="40">
        <f t="shared" si="22"/>
        <v>101.90687361419069</v>
      </c>
      <c r="AL21" s="15">
        <f t="shared" si="2"/>
        <v>0</v>
      </c>
      <c r="AM21" s="40">
        <f t="shared" si="3"/>
        <v>100</v>
      </c>
    </row>
    <row r="22" spans="1:39" s="1" customFormat="1" ht="20.25" customHeight="1">
      <c r="A22" s="4" t="s">
        <v>12</v>
      </c>
      <c r="B22" s="5" t="s">
        <v>13</v>
      </c>
      <c r="C22" s="22">
        <f>C23+C29+C30+C31</f>
        <v>227258.40129</v>
      </c>
      <c r="D22" s="22">
        <f>D23+D29+D30+D31</f>
        <v>255233.76576000004</v>
      </c>
      <c r="E22" s="22">
        <f>E23+E29+E30+E31</f>
        <v>248651.43981999997</v>
      </c>
      <c r="F22" s="22">
        <f>F23+F29+F30+F31+F32</f>
        <v>280574.11964</v>
      </c>
      <c r="G22" s="57">
        <f>G23+G29+G30+G31+G32</f>
        <v>316256.61689000006</v>
      </c>
      <c r="H22" s="55">
        <f t="shared" si="4"/>
        <v>35682.49725000007</v>
      </c>
      <c r="I22" s="33">
        <f t="shared" si="5"/>
        <v>112.71767235544878</v>
      </c>
      <c r="J22" s="22">
        <f>J23+J29+J30+J31+J32</f>
        <v>386036</v>
      </c>
      <c r="K22" s="22">
        <f>K23+K29+K30+K31+K32</f>
        <v>386036</v>
      </c>
      <c r="L22" s="57">
        <f>L23+L29+L30+L31+L32</f>
        <v>319676.28786000004</v>
      </c>
      <c r="M22" s="55">
        <f t="shared" si="6"/>
        <v>-66359.71213999996</v>
      </c>
      <c r="N22" s="33">
        <f t="shared" si="7"/>
        <v>82.80996794599469</v>
      </c>
      <c r="O22" s="55">
        <f t="shared" si="8"/>
        <v>-66359.71213999996</v>
      </c>
      <c r="P22" s="33">
        <f t="shared" si="9"/>
        <v>82.80996794599469</v>
      </c>
      <c r="Q22" s="55">
        <f t="shared" si="10"/>
        <v>3419.6709699999774</v>
      </c>
      <c r="R22" s="33">
        <f t="shared" si="11"/>
        <v>101.08129625986273</v>
      </c>
      <c r="S22" s="22">
        <f>S23+S29+S30+S31+S32</f>
        <v>444365</v>
      </c>
      <c r="T22" s="22">
        <f>T23+T29+T30+T31+T32</f>
        <v>454302</v>
      </c>
      <c r="U22" s="57">
        <f>U23+U29+U30+U31+U32</f>
        <v>444365</v>
      </c>
      <c r="V22" s="38">
        <f t="shared" si="12"/>
        <v>58329</v>
      </c>
      <c r="W22" s="38">
        <f t="shared" si="13"/>
        <v>115.10973069869131</v>
      </c>
      <c r="X22" s="38">
        <f t="shared" si="14"/>
        <v>124688.71213999996</v>
      </c>
      <c r="Y22" s="38">
        <f t="shared" si="15"/>
        <v>139.00467969479377</v>
      </c>
      <c r="Z22" s="38">
        <f t="shared" si="16"/>
        <v>128108.38310999994</v>
      </c>
      <c r="AA22" s="38">
        <f t="shared" si="17"/>
        <v>140.50773209736775</v>
      </c>
      <c r="AB22" s="38">
        <f t="shared" si="0"/>
        <v>97.81268847594772</v>
      </c>
      <c r="AC22" s="38">
        <f t="shared" si="18"/>
        <v>0</v>
      </c>
      <c r="AD22" s="22">
        <f>AD23+AD29+AD30+AD31+AD32</f>
        <v>547316</v>
      </c>
      <c r="AE22" s="22">
        <f>AE23+AE29+AE30+AE31+AE32</f>
        <v>536235</v>
      </c>
      <c r="AF22" s="57">
        <f>AF23+AF29+AF30+AF31+AF32</f>
        <v>536235</v>
      </c>
      <c r="AG22" s="22">
        <f>AG23+AG29+AG30+AG31+AG32</f>
        <v>644834</v>
      </c>
      <c r="AH22" s="57">
        <f>AH23+AH29+AH30+AH31+AH32</f>
        <v>644834</v>
      </c>
      <c r="AI22" s="38">
        <f t="shared" si="21"/>
        <v>97.97539264337239</v>
      </c>
      <c r="AJ22" s="22">
        <f t="shared" si="20"/>
        <v>91870</v>
      </c>
      <c r="AK22" s="38">
        <f t="shared" si="22"/>
        <v>120.67444555714333</v>
      </c>
      <c r="AL22" s="22">
        <f t="shared" si="2"/>
        <v>108599</v>
      </c>
      <c r="AM22" s="38">
        <f t="shared" si="3"/>
        <v>120.25212826466007</v>
      </c>
    </row>
    <row r="23" spans="1:39" ht="22.5" customHeight="1">
      <c r="A23" s="6" t="s">
        <v>14</v>
      </c>
      <c r="B23" s="7" t="s">
        <v>15</v>
      </c>
      <c r="C23" s="27">
        <f>SUM(C24:C28)</f>
        <v>126595.88806</v>
      </c>
      <c r="D23" s="27">
        <f>SUM(D24:D28)</f>
        <v>157370.82271</v>
      </c>
      <c r="E23" s="27">
        <f>SUM(E24:E28)</f>
        <v>163020.81506999998</v>
      </c>
      <c r="F23" s="27">
        <f>SUM(F24:F28)</f>
        <v>218468.82298</v>
      </c>
      <c r="G23" s="86">
        <f>SUM(G24:G28)</f>
        <v>265156.60672000004</v>
      </c>
      <c r="H23" s="50">
        <f t="shared" si="4"/>
        <v>46687.78374000004</v>
      </c>
      <c r="I23" s="34">
        <f t="shared" si="5"/>
        <v>121.3704560235005</v>
      </c>
      <c r="J23" s="27">
        <f>SUM(J24:J28)</f>
        <v>330662</v>
      </c>
      <c r="K23" s="27">
        <f>SUM(K24:K28)</f>
        <v>330662</v>
      </c>
      <c r="L23" s="86">
        <f>SUM(L24:L28)</f>
        <v>289950</v>
      </c>
      <c r="M23" s="50">
        <f t="shared" si="6"/>
        <v>-40712</v>
      </c>
      <c r="N23" s="34">
        <f t="shared" si="7"/>
        <v>87.68772946392389</v>
      </c>
      <c r="O23" s="50">
        <f t="shared" si="8"/>
        <v>-40712</v>
      </c>
      <c r="P23" s="34">
        <f t="shared" si="9"/>
        <v>87.68772946392389</v>
      </c>
      <c r="Q23" s="50">
        <f t="shared" si="10"/>
        <v>24793.39327999996</v>
      </c>
      <c r="R23" s="34">
        <f t="shared" si="11"/>
        <v>109.35047162757716</v>
      </c>
      <c r="S23" s="27">
        <v>382763</v>
      </c>
      <c r="T23" s="27">
        <f>SUM(T24:T28)</f>
        <v>394708</v>
      </c>
      <c r="U23" s="86">
        <f>SUM(U24:U28)</f>
        <v>382763</v>
      </c>
      <c r="V23" s="39">
        <f t="shared" si="12"/>
        <v>52101</v>
      </c>
      <c r="W23" s="39">
        <f t="shared" si="13"/>
        <v>115.75657317744404</v>
      </c>
      <c r="X23" s="39">
        <f t="shared" si="14"/>
        <v>92813</v>
      </c>
      <c r="Y23" s="39">
        <f t="shared" si="15"/>
        <v>132.01000172443526</v>
      </c>
      <c r="Z23" s="39">
        <f t="shared" si="16"/>
        <v>117606.39327999996</v>
      </c>
      <c r="AA23" s="39">
        <f t="shared" si="17"/>
        <v>144.35355948124268</v>
      </c>
      <c r="AB23" s="39">
        <f t="shared" si="0"/>
        <v>96.97371221257232</v>
      </c>
      <c r="AC23" s="39">
        <f t="shared" si="18"/>
        <v>0</v>
      </c>
      <c r="AD23" s="27">
        <f>SUM(AD24:AD28)</f>
        <v>483071</v>
      </c>
      <c r="AE23" s="27">
        <v>467115</v>
      </c>
      <c r="AF23" s="86">
        <f>SUM(AF24:AF28)</f>
        <v>467115</v>
      </c>
      <c r="AG23" s="27">
        <v>569484</v>
      </c>
      <c r="AH23" s="86">
        <f>SUM(AH24:AH28)</f>
        <v>569484</v>
      </c>
      <c r="AI23" s="39">
        <f t="shared" si="21"/>
        <v>96.6969658704414</v>
      </c>
      <c r="AJ23" s="27">
        <f t="shared" si="20"/>
        <v>84352</v>
      </c>
      <c r="AK23" s="39">
        <f t="shared" si="22"/>
        <v>122.03765776733906</v>
      </c>
      <c r="AL23" s="27">
        <f t="shared" si="2"/>
        <v>102369</v>
      </c>
      <c r="AM23" s="39">
        <f t="shared" si="3"/>
        <v>121.9151600783533</v>
      </c>
    </row>
    <row r="24" spans="1:39" s="14" customFormat="1" ht="30.75" customHeight="1" hidden="1">
      <c r="A24" s="3" t="s">
        <v>359</v>
      </c>
      <c r="B24" s="13" t="s">
        <v>204</v>
      </c>
      <c r="C24" s="15">
        <v>100604.94507</v>
      </c>
      <c r="D24" s="15">
        <v>128369.06061</v>
      </c>
      <c r="E24" s="15">
        <v>129850.66716</v>
      </c>
      <c r="F24" s="15">
        <v>169167.93021</v>
      </c>
      <c r="G24" s="59">
        <v>206884.71322</v>
      </c>
      <c r="H24" s="49">
        <f t="shared" si="4"/>
        <v>37716.783010000014</v>
      </c>
      <c r="I24" s="35">
        <f t="shared" si="5"/>
        <v>122.29546874704889</v>
      </c>
      <c r="J24" s="15">
        <v>254610</v>
      </c>
      <c r="K24" s="15">
        <v>254610</v>
      </c>
      <c r="L24" s="59">
        <v>231450</v>
      </c>
      <c r="M24" s="49">
        <f t="shared" si="6"/>
        <v>-23160</v>
      </c>
      <c r="N24" s="35">
        <f t="shared" si="7"/>
        <v>90.90373512430776</v>
      </c>
      <c r="O24" s="49">
        <f t="shared" si="8"/>
        <v>-23160</v>
      </c>
      <c r="P24" s="35">
        <f t="shared" si="9"/>
        <v>90.90373512430776</v>
      </c>
      <c r="Q24" s="49">
        <f t="shared" si="10"/>
        <v>24565.286779999995</v>
      </c>
      <c r="R24" s="35">
        <f t="shared" si="11"/>
        <v>111.87390136161362</v>
      </c>
      <c r="S24" s="15"/>
      <c r="T24" s="15">
        <v>304208</v>
      </c>
      <c r="U24" s="59">
        <v>320763</v>
      </c>
      <c r="V24" s="40">
        <f t="shared" si="12"/>
        <v>66153</v>
      </c>
      <c r="W24" s="40">
        <f t="shared" si="13"/>
        <v>125.98209025568516</v>
      </c>
      <c r="X24" s="40">
        <f t="shared" si="14"/>
        <v>89313</v>
      </c>
      <c r="Y24" s="40">
        <f t="shared" si="15"/>
        <v>138.58846403110823</v>
      </c>
      <c r="Z24" s="40">
        <f t="shared" si="16"/>
        <v>113878.28678</v>
      </c>
      <c r="AA24" s="40">
        <f t="shared" si="17"/>
        <v>155.04432154873737</v>
      </c>
      <c r="AB24" s="40">
        <f t="shared" si="0"/>
        <v>105.44200021038237</v>
      </c>
      <c r="AC24" s="40">
        <f t="shared" si="18"/>
        <v>320763</v>
      </c>
      <c r="AD24" s="15">
        <v>372659</v>
      </c>
      <c r="AE24" s="15"/>
      <c r="AF24" s="59">
        <v>402115</v>
      </c>
      <c r="AG24" s="15"/>
      <c r="AH24" s="59">
        <v>499484</v>
      </c>
      <c r="AI24" s="40">
        <f t="shared" si="21"/>
        <v>107.9042771005128</v>
      </c>
      <c r="AJ24" s="15">
        <f t="shared" si="20"/>
        <v>81352</v>
      </c>
      <c r="AK24" s="40">
        <f t="shared" si="22"/>
        <v>125.36202741588025</v>
      </c>
      <c r="AL24" s="15">
        <f t="shared" si="2"/>
        <v>97369</v>
      </c>
      <c r="AM24" s="40">
        <f t="shared" si="3"/>
        <v>124.21421732588935</v>
      </c>
    </row>
    <row r="25" spans="1:39" s="14" customFormat="1" ht="30.75" customHeight="1" hidden="1">
      <c r="A25" s="3" t="s">
        <v>213</v>
      </c>
      <c r="B25" s="13" t="s">
        <v>215</v>
      </c>
      <c r="C25" s="15">
        <v>-22.87602</v>
      </c>
      <c r="D25" s="15">
        <v>0.17619</v>
      </c>
      <c r="E25" s="15">
        <v>0.49538</v>
      </c>
      <c r="F25" s="15">
        <v>58.47327</v>
      </c>
      <c r="G25" s="59">
        <v>-65.05757</v>
      </c>
      <c r="H25" s="49">
        <f t="shared" si="4"/>
        <v>-123.53084</v>
      </c>
      <c r="I25" s="35">
        <f t="shared" si="5"/>
        <v>-111.26035879300062</v>
      </c>
      <c r="J25" s="15"/>
      <c r="K25" s="15"/>
      <c r="L25" s="59"/>
      <c r="M25" s="49">
        <f t="shared" si="6"/>
        <v>0</v>
      </c>
      <c r="N25" s="35" t="e">
        <f t="shared" si="7"/>
        <v>#DIV/0!</v>
      </c>
      <c r="O25" s="49">
        <f t="shared" si="8"/>
        <v>0</v>
      </c>
      <c r="P25" s="35" t="e">
        <f t="shared" si="9"/>
        <v>#DIV/0!</v>
      </c>
      <c r="Q25" s="49">
        <f t="shared" si="10"/>
        <v>65.05757</v>
      </c>
      <c r="R25" s="35">
        <f t="shared" si="11"/>
        <v>0</v>
      </c>
      <c r="S25" s="15"/>
      <c r="T25" s="15"/>
      <c r="U25" s="59"/>
      <c r="V25" s="40">
        <f t="shared" si="12"/>
        <v>0</v>
      </c>
      <c r="W25" s="40" t="e">
        <f t="shared" si="13"/>
        <v>#DIV/0!</v>
      </c>
      <c r="X25" s="40">
        <f t="shared" si="14"/>
        <v>0</v>
      </c>
      <c r="Y25" s="40" t="e">
        <f t="shared" si="15"/>
        <v>#DIV/0!</v>
      </c>
      <c r="Z25" s="40">
        <f t="shared" si="16"/>
        <v>65.05757</v>
      </c>
      <c r="AA25" s="40">
        <f t="shared" si="17"/>
        <v>0</v>
      </c>
      <c r="AB25" s="40" t="e">
        <f t="shared" si="0"/>
        <v>#DIV/0!</v>
      </c>
      <c r="AC25" s="40">
        <f t="shared" si="18"/>
        <v>0</v>
      </c>
      <c r="AD25" s="15"/>
      <c r="AE25" s="15"/>
      <c r="AF25" s="59"/>
      <c r="AG25" s="15"/>
      <c r="AH25" s="59"/>
      <c r="AI25" s="40" t="e">
        <f t="shared" si="21"/>
        <v>#DIV/0!</v>
      </c>
      <c r="AJ25" s="15">
        <f t="shared" si="20"/>
        <v>0</v>
      </c>
      <c r="AK25" s="40" t="e">
        <f t="shared" si="22"/>
        <v>#DIV/0!</v>
      </c>
      <c r="AL25" s="15">
        <f t="shared" si="2"/>
        <v>0</v>
      </c>
      <c r="AM25" s="40" t="e">
        <f t="shared" si="3"/>
        <v>#DIV/0!</v>
      </c>
    </row>
    <row r="26" spans="1:39" s="14" customFormat="1" ht="43.5" customHeight="1" hidden="1">
      <c r="A26" s="3" t="s">
        <v>360</v>
      </c>
      <c r="B26" s="13" t="s">
        <v>205</v>
      </c>
      <c r="C26" s="15">
        <v>26051.67314</v>
      </c>
      <c r="D26" s="15">
        <v>29004.07171</v>
      </c>
      <c r="E26" s="15">
        <v>33170.61163</v>
      </c>
      <c r="F26" s="15">
        <v>49237.71931</v>
      </c>
      <c r="G26" s="59">
        <v>58409.95432</v>
      </c>
      <c r="H26" s="49">
        <f t="shared" si="4"/>
        <v>9172.235009999997</v>
      </c>
      <c r="I26" s="35">
        <f t="shared" si="5"/>
        <v>118.62847251768858</v>
      </c>
      <c r="J26" s="15">
        <v>76052</v>
      </c>
      <c r="K26" s="15">
        <v>76052</v>
      </c>
      <c r="L26" s="59">
        <v>58500</v>
      </c>
      <c r="M26" s="49">
        <f t="shared" si="6"/>
        <v>-17552</v>
      </c>
      <c r="N26" s="35">
        <f t="shared" si="7"/>
        <v>76.92105401567349</v>
      </c>
      <c r="O26" s="49">
        <f t="shared" si="8"/>
        <v>-17552</v>
      </c>
      <c r="P26" s="35">
        <f t="shared" si="9"/>
        <v>76.92105401567349</v>
      </c>
      <c r="Q26" s="49">
        <f t="shared" si="10"/>
        <v>90.0456800000029</v>
      </c>
      <c r="R26" s="35">
        <f t="shared" si="11"/>
        <v>100.15416153128058</v>
      </c>
      <c r="S26" s="15"/>
      <c r="T26" s="15">
        <v>90500</v>
      </c>
      <c r="U26" s="59">
        <v>62000</v>
      </c>
      <c r="V26" s="40">
        <f t="shared" si="12"/>
        <v>-14052</v>
      </c>
      <c r="W26" s="40">
        <f t="shared" si="13"/>
        <v>81.52316835849156</v>
      </c>
      <c r="X26" s="40">
        <f t="shared" si="14"/>
        <v>3500</v>
      </c>
      <c r="Y26" s="40">
        <f t="shared" si="15"/>
        <v>105.98290598290599</v>
      </c>
      <c r="Z26" s="40">
        <f t="shared" si="16"/>
        <v>3590.045680000003</v>
      </c>
      <c r="AA26" s="40">
        <f t="shared" si="17"/>
        <v>106.1462908536649</v>
      </c>
      <c r="AB26" s="40">
        <f t="shared" si="0"/>
        <v>68.50828729281768</v>
      </c>
      <c r="AC26" s="40">
        <f t="shared" si="18"/>
        <v>62000</v>
      </c>
      <c r="AD26" s="15">
        <v>110412</v>
      </c>
      <c r="AE26" s="15"/>
      <c r="AF26" s="59">
        <v>65000</v>
      </c>
      <c r="AG26" s="15"/>
      <c r="AH26" s="59">
        <v>70000</v>
      </c>
      <c r="AI26" s="40">
        <f t="shared" si="21"/>
        <v>58.87041263630765</v>
      </c>
      <c r="AJ26" s="15">
        <f t="shared" si="20"/>
        <v>3000</v>
      </c>
      <c r="AK26" s="40">
        <f t="shared" si="22"/>
        <v>104.83870967741935</v>
      </c>
      <c r="AL26" s="15">
        <f t="shared" si="2"/>
        <v>5000</v>
      </c>
      <c r="AM26" s="40">
        <f t="shared" si="3"/>
        <v>107.6923076923077</v>
      </c>
    </row>
    <row r="27" spans="1:39" s="14" customFormat="1" ht="41.25" customHeight="1" hidden="1">
      <c r="A27" s="3" t="s">
        <v>214</v>
      </c>
      <c r="B27" s="13" t="s">
        <v>216</v>
      </c>
      <c r="C27" s="15">
        <v>-11.90166</v>
      </c>
      <c r="D27" s="15">
        <v>3.5982</v>
      </c>
      <c r="E27" s="52">
        <v>-0.00797000000000002</v>
      </c>
      <c r="F27" s="52">
        <v>-1.86916</v>
      </c>
      <c r="G27" s="59">
        <v>-67.18499</v>
      </c>
      <c r="H27" s="49">
        <f t="shared" si="4"/>
        <v>-65.31583</v>
      </c>
      <c r="I27" s="35">
        <f t="shared" si="5"/>
        <v>3594.394808363115</v>
      </c>
      <c r="J27" s="52"/>
      <c r="K27" s="52"/>
      <c r="L27" s="59"/>
      <c r="M27" s="49">
        <f t="shared" si="6"/>
        <v>0</v>
      </c>
      <c r="N27" s="35" t="e">
        <f t="shared" si="7"/>
        <v>#DIV/0!</v>
      </c>
      <c r="O27" s="49">
        <f t="shared" si="8"/>
        <v>0</v>
      </c>
      <c r="P27" s="35" t="e">
        <f t="shared" si="9"/>
        <v>#DIV/0!</v>
      </c>
      <c r="Q27" s="49">
        <f t="shared" si="10"/>
        <v>67.18499</v>
      </c>
      <c r="R27" s="35">
        <f t="shared" si="11"/>
        <v>0</v>
      </c>
      <c r="S27" s="15"/>
      <c r="T27" s="15"/>
      <c r="U27" s="59"/>
      <c r="V27" s="40">
        <f t="shared" si="12"/>
        <v>0</v>
      </c>
      <c r="W27" s="40" t="e">
        <f t="shared" si="13"/>
        <v>#DIV/0!</v>
      </c>
      <c r="X27" s="40">
        <f t="shared" si="14"/>
        <v>0</v>
      </c>
      <c r="Y27" s="40" t="e">
        <f t="shared" si="15"/>
        <v>#DIV/0!</v>
      </c>
      <c r="Z27" s="40">
        <f t="shared" si="16"/>
        <v>67.18499</v>
      </c>
      <c r="AA27" s="40">
        <f t="shared" si="17"/>
        <v>0</v>
      </c>
      <c r="AB27" s="40" t="e">
        <f t="shared" si="0"/>
        <v>#DIV/0!</v>
      </c>
      <c r="AC27" s="40">
        <f t="shared" si="18"/>
        <v>0</v>
      </c>
      <c r="AD27" s="15"/>
      <c r="AE27" s="15"/>
      <c r="AF27" s="59"/>
      <c r="AG27" s="15"/>
      <c r="AH27" s="59"/>
      <c r="AI27" s="40" t="e">
        <f t="shared" si="21"/>
        <v>#DIV/0!</v>
      </c>
      <c r="AJ27" s="15">
        <f t="shared" si="20"/>
        <v>0</v>
      </c>
      <c r="AK27" s="40" t="e">
        <f t="shared" si="22"/>
        <v>#DIV/0!</v>
      </c>
      <c r="AL27" s="15">
        <f t="shared" si="2"/>
        <v>0</v>
      </c>
      <c r="AM27" s="40" t="e">
        <f t="shared" si="3"/>
        <v>#DIV/0!</v>
      </c>
    </row>
    <row r="28" spans="1:39" s="14" customFormat="1" ht="30.75" customHeight="1" hidden="1">
      <c r="A28" s="3" t="s">
        <v>218</v>
      </c>
      <c r="B28" s="13" t="s">
        <v>217</v>
      </c>
      <c r="C28" s="15">
        <v>-25.95247</v>
      </c>
      <c r="D28" s="15">
        <v>-6.084</v>
      </c>
      <c r="E28" s="15">
        <v>-0.95113</v>
      </c>
      <c r="F28" s="15">
        <v>6.56935</v>
      </c>
      <c r="G28" s="59">
        <v>-5.81826</v>
      </c>
      <c r="H28" s="49">
        <f t="shared" si="4"/>
        <v>-12.38761</v>
      </c>
      <c r="I28" s="35">
        <f t="shared" si="5"/>
        <v>-88.56675317953831</v>
      </c>
      <c r="J28" s="15"/>
      <c r="K28" s="15"/>
      <c r="L28" s="59"/>
      <c r="M28" s="49">
        <f t="shared" si="6"/>
        <v>0</v>
      </c>
      <c r="N28" s="35" t="e">
        <f t="shared" si="7"/>
        <v>#DIV/0!</v>
      </c>
      <c r="O28" s="49">
        <f t="shared" si="8"/>
        <v>0</v>
      </c>
      <c r="P28" s="35" t="e">
        <f t="shared" si="9"/>
        <v>#DIV/0!</v>
      </c>
      <c r="Q28" s="49">
        <f t="shared" si="10"/>
        <v>5.81826</v>
      </c>
      <c r="R28" s="35">
        <f t="shared" si="11"/>
        <v>0</v>
      </c>
      <c r="S28" s="15"/>
      <c r="T28" s="15"/>
      <c r="U28" s="59"/>
      <c r="V28" s="40">
        <f t="shared" si="12"/>
        <v>0</v>
      </c>
      <c r="W28" s="40" t="e">
        <f t="shared" si="13"/>
        <v>#DIV/0!</v>
      </c>
      <c r="X28" s="40">
        <f t="shared" si="14"/>
        <v>0</v>
      </c>
      <c r="Y28" s="40" t="e">
        <f t="shared" si="15"/>
        <v>#DIV/0!</v>
      </c>
      <c r="Z28" s="40">
        <f t="shared" si="16"/>
        <v>5.81826</v>
      </c>
      <c r="AA28" s="40">
        <f t="shared" si="17"/>
        <v>0</v>
      </c>
      <c r="AB28" s="40" t="e">
        <f t="shared" si="0"/>
        <v>#DIV/0!</v>
      </c>
      <c r="AC28" s="40">
        <f t="shared" si="18"/>
        <v>0</v>
      </c>
      <c r="AD28" s="15"/>
      <c r="AE28" s="15"/>
      <c r="AF28" s="59"/>
      <c r="AG28" s="15"/>
      <c r="AH28" s="59"/>
      <c r="AI28" s="40" t="e">
        <f t="shared" si="21"/>
        <v>#DIV/0!</v>
      </c>
      <c r="AJ28" s="15">
        <f t="shared" si="20"/>
        <v>0</v>
      </c>
      <c r="AK28" s="40" t="e">
        <f t="shared" si="22"/>
        <v>#DIV/0!</v>
      </c>
      <c r="AL28" s="15">
        <f t="shared" si="2"/>
        <v>0</v>
      </c>
      <c r="AM28" s="40" t="e">
        <f t="shared" si="3"/>
        <v>#DIV/0!</v>
      </c>
    </row>
    <row r="29" spans="1:39" ht="22.5" customHeight="1">
      <c r="A29" s="6" t="s">
        <v>16</v>
      </c>
      <c r="B29" s="7" t="s">
        <v>17</v>
      </c>
      <c r="C29" s="27">
        <v>78410.92702</v>
      </c>
      <c r="D29" s="27">
        <v>76962.93636</v>
      </c>
      <c r="E29" s="27">
        <v>63650.14891</v>
      </c>
      <c r="F29" s="27">
        <v>16190.79416</v>
      </c>
      <c r="G29" s="86">
        <v>506.36643</v>
      </c>
      <c r="H29" s="50">
        <f t="shared" si="4"/>
        <v>-15684.42773</v>
      </c>
      <c r="I29" s="34">
        <f t="shared" si="5"/>
        <v>3.127495939952089</v>
      </c>
      <c r="J29" s="27"/>
      <c r="K29" s="27"/>
      <c r="L29" s="86">
        <v>-401.64654</v>
      </c>
      <c r="M29" s="50">
        <f t="shared" si="6"/>
        <v>-401.64654</v>
      </c>
      <c r="N29" s="34" t="e">
        <f t="shared" si="7"/>
        <v>#DIV/0!</v>
      </c>
      <c r="O29" s="50">
        <f t="shared" si="8"/>
        <v>-401.64654</v>
      </c>
      <c r="P29" s="34"/>
      <c r="Q29" s="50">
        <f t="shared" si="10"/>
        <v>-908.01297</v>
      </c>
      <c r="R29" s="34">
        <f t="shared" si="11"/>
        <v>-79.31934587369862</v>
      </c>
      <c r="S29" s="27"/>
      <c r="T29" s="27"/>
      <c r="U29" s="86"/>
      <c r="V29" s="39">
        <f t="shared" si="12"/>
        <v>0</v>
      </c>
      <c r="W29" s="39"/>
      <c r="X29" s="39">
        <f t="shared" si="14"/>
        <v>401.64654</v>
      </c>
      <c r="Y29" s="39">
        <f t="shared" si="15"/>
        <v>0</v>
      </c>
      <c r="Z29" s="39">
        <f t="shared" si="16"/>
        <v>-506.36643</v>
      </c>
      <c r="AA29" s="39">
        <f t="shared" si="17"/>
        <v>0</v>
      </c>
      <c r="AB29" s="39" t="e">
        <f t="shared" si="0"/>
        <v>#DIV/0!</v>
      </c>
      <c r="AC29" s="39">
        <f t="shared" si="18"/>
        <v>0</v>
      </c>
      <c r="AD29" s="27"/>
      <c r="AE29" s="27"/>
      <c r="AF29" s="86"/>
      <c r="AG29" s="27"/>
      <c r="AH29" s="86"/>
      <c r="AI29" s="39" t="e">
        <f t="shared" si="21"/>
        <v>#DIV/0!</v>
      </c>
      <c r="AJ29" s="27">
        <f t="shared" si="20"/>
        <v>0</v>
      </c>
      <c r="AK29" s="39"/>
      <c r="AL29" s="27">
        <f t="shared" si="2"/>
        <v>0</v>
      </c>
      <c r="AM29" s="39"/>
    </row>
    <row r="30" spans="1:39" ht="22.5" customHeight="1">
      <c r="A30" s="6" t="s">
        <v>18</v>
      </c>
      <c r="B30" s="7" t="s">
        <v>19</v>
      </c>
      <c r="C30" s="27">
        <v>3704.32553</v>
      </c>
      <c r="D30" s="27">
        <v>1460.10837</v>
      </c>
      <c r="E30" s="27">
        <v>12.19726</v>
      </c>
      <c r="F30" s="27">
        <v>-297.951</v>
      </c>
      <c r="G30" s="86">
        <v>-88.88203</v>
      </c>
      <c r="H30" s="50">
        <f t="shared" si="4"/>
        <v>209.06897000000004</v>
      </c>
      <c r="I30" s="34">
        <f t="shared" si="5"/>
        <v>29.83108967581918</v>
      </c>
      <c r="J30" s="27"/>
      <c r="K30" s="27"/>
      <c r="L30" s="86">
        <v>827.9344</v>
      </c>
      <c r="M30" s="50">
        <f t="shared" si="6"/>
        <v>827.9344</v>
      </c>
      <c r="N30" s="34" t="e">
        <f t="shared" si="7"/>
        <v>#DIV/0!</v>
      </c>
      <c r="O30" s="50">
        <f t="shared" si="8"/>
        <v>827.9344</v>
      </c>
      <c r="P30" s="34"/>
      <c r="Q30" s="50">
        <f t="shared" si="10"/>
        <v>916.81643</v>
      </c>
      <c r="R30" s="34">
        <f t="shared" si="11"/>
        <v>-931.4980767203449</v>
      </c>
      <c r="S30" s="27"/>
      <c r="T30" s="27"/>
      <c r="U30" s="86"/>
      <c r="V30" s="39">
        <f t="shared" si="12"/>
        <v>0</v>
      </c>
      <c r="W30" s="39"/>
      <c r="X30" s="39">
        <f t="shared" si="14"/>
        <v>-827.9344</v>
      </c>
      <c r="Y30" s="39">
        <f t="shared" si="15"/>
        <v>0</v>
      </c>
      <c r="Z30" s="39">
        <f t="shared" si="16"/>
        <v>88.88203</v>
      </c>
      <c r="AA30" s="39">
        <f t="shared" si="17"/>
        <v>0</v>
      </c>
      <c r="AB30" s="39" t="e">
        <f t="shared" si="0"/>
        <v>#DIV/0!</v>
      </c>
      <c r="AC30" s="39">
        <f t="shared" si="18"/>
        <v>0</v>
      </c>
      <c r="AD30" s="27"/>
      <c r="AE30" s="27"/>
      <c r="AF30" s="86"/>
      <c r="AG30" s="27"/>
      <c r="AH30" s="86"/>
      <c r="AI30" s="39" t="e">
        <f t="shared" si="21"/>
        <v>#DIV/0!</v>
      </c>
      <c r="AJ30" s="27">
        <f t="shared" si="20"/>
        <v>0</v>
      </c>
      <c r="AK30" s="39"/>
      <c r="AL30" s="27">
        <f t="shared" si="2"/>
        <v>0</v>
      </c>
      <c r="AM30" s="39"/>
    </row>
    <row r="31" spans="1:39" ht="22.5" customHeight="1">
      <c r="A31" s="6" t="s">
        <v>20</v>
      </c>
      <c r="B31" s="7" t="s">
        <v>21</v>
      </c>
      <c r="C31" s="27">
        <v>18547.26068</v>
      </c>
      <c r="D31" s="27">
        <v>19439.89832</v>
      </c>
      <c r="E31" s="27">
        <v>21968.27858</v>
      </c>
      <c r="F31" s="27">
        <v>46212.4535</v>
      </c>
      <c r="G31" s="86">
        <v>50682.52577</v>
      </c>
      <c r="H31" s="50">
        <f t="shared" si="4"/>
        <v>4470.072269999997</v>
      </c>
      <c r="I31" s="34">
        <f t="shared" si="5"/>
        <v>109.67287372006768</v>
      </c>
      <c r="J31" s="27">
        <v>55290</v>
      </c>
      <c r="K31" s="27">
        <v>55290</v>
      </c>
      <c r="L31" s="86">
        <v>28000</v>
      </c>
      <c r="M31" s="50">
        <f t="shared" si="6"/>
        <v>-27290</v>
      </c>
      <c r="N31" s="34">
        <f t="shared" si="7"/>
        <v>50.642069090251404</v>
      </c>
      <c r="O31" s="50">
        <f t="shared" si="8"/>
        <v>-27290</v>
      </c>
      <c r="P31" s="34">
        <f t="shared" si="9"/>
        <v>50.642069090251404</v>
      </c>
      <c r="Q31" s="50">
        <f t="shared" si="10"/>
        <v>-22682.52577</v>
      </c>
      <c r="R31" s="34">
        <f t="shared" si="11"/>
        <v>55.24586546271488</v>
      </c>
      <c r="S31" s="27">
        <v>59852</v>
      </c>
      <c r="T31" s="27">
        <v>59503</v>
      </c>
      <c r="U31" s="86">
        <v>59852</v>
      </c>
      <c r="V31" s="39">
        <f t="shared" si="12"/>
        <v>4562</v>
      </c>
      <c r="W31" s="39">
        <f t="shared" si="13"/>
        <v>108.25103997106167</v>
      </c>
      <c r="X31" s="39">
        <f t="shared" si="14"/>
        <v>31852</v>
      </c>
      <c r="Y31" s="39">
        <f t="shared" si="15"/>
        <v>213.75714285714284</v>
      </c>
      <c r="Z31" s="39">
        <f t="shared" si="16"/>
        <v>9169.47423</v>
      </c>
      <c r="AA31" s="39">
        <f t="shared" si="17"/>
        <v>118.0919835598004</v>
      </c>
      <c r="AB31" s="39">
        <f t="shared" si="0"/>
        <v>100.58652504915719</v>
      </c>
      <c r="AC31" s="39">
        <f>U31-S31</f>
        <v>0</v>
      </c>
      <c r="AD31" s="27">
        <v>64149</v>
      </c>
      <c r="AE31" s="27">
        <v>67219</v>
      </c>
      <c r="AF31" s="86">
        <v>67219</v>
      </c>
      <c r="AG31" s="27">
        <v>73290</v>
      </c>
      <c r="AH31" s="86">
        <v>73290</v>
      </c>
      <c r="AI31" s="39">
        <f t="shared" si="21"/>
        <v>104.78573321485915</v>
      </c>
      <c r="AJ31" s="27">
        <f t="shared" si="20"/>
        <v>7367</v>
      </c>
      <c r="AK31" s="39">
        <f t="shared" si="22"/>
        <v>112.30869478045847</v>
      </c>
      <c r="AL31" s="27">
        <f t="shared" si="2"/>
        <v>6071</v>
      </c>
      <c r="AM31" s="39">
        <f t="shared" si="3"/>
        <v>109.03167259257056</v>
      </c>
    </row>
    <row r="32" spans="1:39" ht="30.75" customHeight="1">
      <c r="A32" s="6" t="s">
        <v>337</v>
      </c>
      <c r="B32" s="7" t="s">
        <v>336</v>
      </c>
      <c r="C32" s="27"/>
      <c r="D32" s="27"/>
      <c r="E32" s="27"/>
      <c r="F32" s="27"/>
      <c r="G32" s="86">
        <v>0</v>
      </c>
      <c r="H32" s="50">
        <f t="shared" si="4"/>
        <v>0</v>
      </c>
      <c r="I32" s="34" t="e">
        <f t="shared" si="5"/>
        <v>#DIV/0!</v>
      </c>
      <c r="J32" s="27">
        <v>84</v>
      </c>
      <c r="K32" s="27">
        <v>84</v>
      </c>
      <c r="L32" s="86">
        <v>1300</v>
      </c>
      <c r="M32" s="50">
        <f t="shared" si="6"/>
        <v>1216</v>
      </c>
      <c r="N32" s="34">
        <f t="shared" si="7"/>
        <v>1547.6190476190477</v>
      </c>
      <c r="O32" s="50"/>
      <c r="P32" s="34"/>
      <c r="Q32" s="50"/>
      <c r="R32" s="34"/>
      <c r="S32" s="27">
        <v>1750</v>
      </c>
      <c r="T32" s="27">
        <v>91</v>
      </c>
      <c r="U32" s="86">
        <v>1750</v>
      </c>
      <c r="V32" s="39"/>
      <c r="W32" s="39"/>
      <c r="X32" s="39">
        <f>U32-L32</f>
        <v>450</v>
      </c>
      <c r="Y32" s="39">
        <f>U32/L32*100</f>
        <v>134.6153846153846</v>
      </c>
      <c r="Z32" s="39">
        <f t="shared" si="16"/>
        <v>1750</v>
      </c>
      <c r="AA32" s="39" t="e">
        <f t="shared" si="17"/>
        <v>#DIV/0!</v>
      </c>
      <c r="AB32" s="39"/>
      <c r="AC32" s="39">
        <f>U32-S32</f>
        <v>0</v>
      </c>
      <c r="AD32" s="27">
        <v>96</v>
      </c>
      <c r="AE32" s="27">
        <v>1901</v>
      </c>
      <c r="AF32" s="86">
        <v>1901</v>
      </c>
      <c r="AG32" s="27">
        <v>2060</v>
      </c>
      <c r="AH32" s="86">
        <v>2060</v>
      </c>
      <c r="AI32" s="39"/>
      <c r="AJ32" s="27">
        <f>AF32-U32</f>
        <v>151</v>
      </c>
      <c r="AK32" s="39">
        <f>AF32/U32*100</f>
        <v>108.62857142857143</v>
      </c>
      <c r="AL32" s="27">
        <f>AH32-AF32</f>
        <v>159</v>
      </c>
      <c r="AM32" s="39">
        <f>AH32/AF32*100</f>
        <v>108.36401893740137</v>
      </c>
    </row>
    <row r="33" spans="1:39" s="1" customFormat="1" ht="22.5" customHeight="1">
      <c r="A33" s="4" t="s">
        <v>61</v>
      </c>
      <c r="B33" s="5" t="s">
        <v>62</v>
      </c>
      <c r="C33" s="22">
        <f>SUM(C34:C35)</f>
        <v>809517.28571</v>
      </c>
      <c r="D33" s="22">
        <f>SUM(D34:D35)</f>
        <v>412116.52174</v>
      </c>
      <c r="E33" s="22">
        <f>SUM(E34:E35)</f>
        <v>566874.34308</v>
      </c>
      <c r="F33" s="22">
        <f>SUM(F34:F35)</f>
        <v>617352.81812</v>
      </c>
      <c r="G33" s="57">
        <f>SUM(G34:G35)</f>
        <v>614390.3357599999</v>
      </c>
      <c r="H33" s="55">
        <f t="shared" si="4"/>
        <v>-2962.4823600000236</v>
      </c>
      <c r="I33" s="33">
        <f t="shared" si="5"/>
        <v>99.52013139439104</v>
      </c>
      <c r="J33" s="22">
        <f>SUM(J34:J35)</f>
        <v>683481.6</v>
      </c>
      <c r="K33" s="22">
        <f>SUM(K34:K35)</f>
        <v>564085.8999999999</v>
      </c>
      <c r="L33" s="57">
        <f>SUM(L34:L35)</f>
        <v>682998.6</v>
      </c>
      <c r="M33" s="55">
        <f t="shared" si="6"/>
        <v>-483</v>
      </c>
      <c r="N33" s="33">
        <f t="shared" si="7"/>
        <v>99.92933240631497</v>
      </c>
      <c r="O33" s="55">
        <f t="shared" si="8"/>
        <v>118912.70000000007</v>
      </c>
      <c r="P33" s="33">
        <f t="shared" si="9"/>
        <v>121.0806013764925</v>
      </c>
      <c r="Q33" s="55">
        <f t="shared" si="10"/>
        <v>68608.26424000005</v>
      </c>
      <c r="R33" s="33">
        <f t="shared" si="11"/>
        <v>111.16688532464165</v>
      </c>
      <c r="S33" s="22">
        <f>SUM(S34:S35)</f>
        <v>782056</v>
      </c>
      <c r="T33" s="22">
        <f>SUM(T34:T35)</f>
        <v>635670.5</v>
      </c>
      <c r="U33" s="57">
        <f>SUM(U34:U35)</f>
        <v>782056</v>
      </c>
      <c r="V33" s="38">
        <f t="shared" si="12"/>
        <v>217970.1000000001</v>
      </c>
      <c r="W33" s="38">
        <f t="shared" si="13"/>
        <v>138.6412955899093</v>
      </c>
      <c r="X33" s="38">
        <f t="shared" si="14"/>
        <v>99057.40000000002</v>
      </c>
      <c r="Y33" s="38">
        <f t="shared" si="15"/>
        <v>114.5033093772081</v>
      </c>
      <c r="Z33" s="38">
        <f t="shared" si="16"/>
        <v>167665.66424000007</v>
      </c>
      <c r="AA33" s="38">
        <f t="shared" si="17"/>
        <v>127.28976262828058</v>
      </c>
      <c r="AB33" s="38">
        <f t="shared" si="0"/>
        <v>123.02851870583895</v>
      </c>
      <c r="AC33" s="38">
        <f>U33-S33</f>
        <v>0</v>
      </c>
      <c r="AD33" s="22">
        <f>SUM(AD34:AD35)</f>
        <v>642860.7</v>
      </c>
      <c r="AE33" s="22">
        <f>SUM(AE34:AE35)</f>
        <v>838555</v>
      </c>
      <c r="AF33" s="57">
        <f>SUM(AF34:AF35)</f>
        <v>880774</v>
      </c>
      <c r="AG33" s="22">
        <f>SUM(AG34:AG35)</f>
        <v>883001</v>
      </c>
      <c r="AH33" s="57">
        <f>SUM(AH34:AH35)</f>
        <v>924247.9</v>
      </c>
      <c r="AI33" s="38">
        <f t="shared" si="21"/>
        <v>137.0085307750186</v>
      </c>
      <c r="AJ33" s="22">
        <f t="shared" si="20"/>
        <v>98718</v>
      </c>
      <c r="AK33" s="38">
        <f t="shared" si="22"/>
        <v>112.62288122589688</v>
      </c>
      <c r="AL33" s="22">
        <f t="shared" si="2"/>
        <v>43473.90000000002</v>
      </c>
      <c r="AM33" s="38">
        <f t="shared" si="3"/>
        <v>104.93587458303719</v>
      </c>
    </row>
    <row r="34" spans="1:39" ht="21" customHeight="1">
      <c r="A34" s="6" t="s">
        <v>63</v>
      </c>
      <c r="B34" s="7" t="s">
        <v>64</v>
      </c>
      <c r="C34" s="27">
        <v>48801.50804</v>
      </c>
      <c r="D34" s="27">
        <v>60900.63467</v>
      </c>
      <c r="E34" s="27">
        <v>72629.56635</v>
      </c>
      <c r="F34" s="27">
        <v>78779.67806</v>
      </c>
      <c r="G34" s="86">
        <v>92484.5452</v>
      </c>
      <c r="H34" s="50">
        <f t="shared" si="4"/>
        <v>13704.867139999988</v>
      </c>
      <c r="I34" s="34">
        <f t="shared" si="5"/>
        <v>117.39644979199093</v>
      </c>
      <c r="J34" s="27">
        <v>103140</v>
      </c>
      <c r="K34" s="27">
        <v>103140</v>
      </c>
      <c r="L34" s="86">
        <v>108140.4</v>
      </c>
      <c r="M34" s="50">
        <f t="shared" si="6"/>
        <v>5000.399999999994</v>
      </c>
      <c r="N34" s="34">
        <f t="shared" si="7"/>
        <v>104.848167539267</v>
      </c>
      <c r="O34" s="50">
        <f t="shared" si="8"/>
        <v>5000.399999999994</v>
      </c>
      <c r="P34" s="34">
        <f t="shared" si="9"/>
        <v>104.848167539267</v>
      </c>
      <c r="Q34" s="50">
        <f t="shared" si="10"/>
        <v>15655.854800000001</v>
      </c>
      <c r="R34" s="34">
        <f t="shared" si="11"/>
        <v>116.92807675719641</v>
      </c>
      <c r="S34" s="27">
        <v>127061</v>
      </c>
      <c r="T34" s="27">
        <v>108319</v>
      </c>
      <c r="U34" s="86">
        <v>127061</v>
      </c>
      <c r="V34" s="39">
        <f t="shared" si="12"/>
        <v>23921</v>
      </c>
      <c r="W34" s="39">
        <f t="shared" si="13"/>
        <v>123.19274772154354</v>
      </c>
      <c r="X34" s="39">
        <f t="shared" si="14"/>
        <v>18920.600000000006</v>
      </c>
      <c r="Y34" s="39">
        <f t="shared" si="15"/>
        <v>117.49632884657353</v>
      </c>
      <c r="Z34" s="39">
        <f t="shared" si="16"/>
        <v>34576.45480000001</v>
      </c>
      <c r="AA34" s="39">
        <f t="shared" si="17"/>
        <v>137.3861975806094</v>
      </c>
      <c r="AB34" s="39">
        <f t="shared" si="0"/>
        <v>117.30259695898226</v>
      </c>
      <c r="AC34" s="39">
        <f>U34-S34</f>
        <v>0</v>
      </c>
      <c r="AD34" s="27">
        <v>113759</v>
      </c>
      <c r="AE34" s="27">
        <v>146936</v>
      </c>
      <c r="AF34" s="86">
        <v>146936</v>
      </c>
      <c r="AG34" s="27">
        <v>169918</v>
      </c>
      <c r="AH34" s="86">
        <v>169918</v>
      </c>
      <c r="AI34" s="39">
        <f t="shared" si="21"/>
        <v>129.16428590265386</v>
      </c>
      <c r="AJ34" s="27">
        <f t="shared" si="20"/>
        <v>19875</v>
      </c>
      <c r="AK34" s="39">
        <f t="shared" si="22"/>
        <v>115.6420931678485</v>
      </c>
      <c r="AL34" s="27">
        <f t="shared" si="2"/>
        <v>22982</v>
      </c>
      <c r="AM34" s="39">
        <f t="shared" si="3"/>
        <v>115.64082321554963</v>
      </c>
    </row>
    <row r="35" spans="1:39" ht="21" customHeight="1">
      <c r="A35" s="6" t="s">
        <v>65</v>
      </c>
      <c r="B35" s="7" t="s">
        <v>66</v>
      </c>
      <c r="C35" s="27">
        <f>C36+C37</f>
        <v>760715.77767</v>
      </c>
      <c r="D35" s="27">
        <f>D36+D37</f>
        <v>351215.88707</v>
      </c>
      <c r="E35" s="27">
        <f>E36+E37</f>
        <v>494244.77673</v>
      </c>
      <c r="F35" s="27">
        <f>F36+F37</f>
        <v>538573.14006</v>
      </c>
      <c r="G35" s="86">
        <f>G36+G37</f>
        <v>521905.79056</v>
      </c>
      <c r="H35" s="50">
        <f t="shared" si="4"/>
        <v>-16667.34950000001</v>
      </c>
      <c r="I35" s="34">
        <f t="shared" si="5"/>
        <v>96.90527650559343</v>
      </c>
      <c r="J35" s="27">
        <f>J36+J37</f>
        <v>580341.6</v>
      </c>
      <c r="K35" s="27">
        <f>K36+K37</f>
        <v>460945.89999999997</v>
      </c>
      <c r="L35" s="86">
        <f>L36+L37</f>
        <v>574858.2</v>
      </c>
      <c r="M35" s="50">
        <f t="shared" si="6"/>
        <v>-5483.400000000023</v>
      </c>
      <c r="N35" s="34">
        <f t="shared" si="7"/>
        <v>99.05514269526775</v>
      </c>
      <c r="O35" s="50">
        <f t="shared" si="8"/>
        <v>113912.29999999999</v>
      </c>
      <c r="P35" s="34">
        <f t="shared" si="9"/>
        <v>124.7127265911249</v>
      </c>
      <c r="Q35" s="50">
        <f t="shared" si="10"/>
        <v>52952.40943999996</v>
      </c>
      <c r="R35" s="34">
        <f t="shared" si="11"/>
        <v>110.14597086251572</v>
      </c>
      <c r="S35" s="27">
        <v>654995</v>
      </c>
      <c r="T35" s="27">
        <f>T36+T37</f>
        <v>527351.5</v>
      </c>
      <c r="U35" s="86">
        <f>U36+U37</f>
        <v>654995</v>
      </c>
      <c r="V35" s="39">
        <f t="shared" si="12"/>
        <v>194049.10000000003</v>
      </c>
      <c r="W35" s="39">
        <f t="shared" si="13"/>
        <v>142.09802061369894</v>
      </c>
      <c r="X35" s="39">
        <f t="shared" si="14"/>
        <v>80136.80000000005</v>
      </c>
      <c r="Y35" s="39">
        <f t="shared" si="15"/>
        <v>113.94027257504547</v>
      </c>
      <c r="Z35" s="39">
        <f t="shared" si="16"/>
        <v>133089.20944</v>
      </c>
      <c r="AA35" s="39">
        <f t="shared" si="17"/>
        <v>125.50061943118058</v>
      </c>
      <c r="AB35" s="39">
        <f t="shared" si="0"/>
        <v>124.20463391115793</v>
      </c>
      <c r="AC35" s="39">
        <f>U35-S35</f>
        <v>0</v>
      </c>
      <c r="AD35" s="27">
        <f>AD36+AD37</f>
        <v>529101.7</v>
      </c>
      <c r="AE35" s="27">
        <v>691619</v>
      </c>
      <c r="AF35" s="86">
        <f>AF36+AF37</f>
        <v>733838</v>
      </c>
      <c r="AG35" s="27">
        <v>713083</v>
      </c>
      <c r="AH35" s="86">
        <f>AH36+AH37</f>
        <v>754329.9</v>
      </c>
      <c r="AI35" s="39">
        <f t="shared" si="21"/>
        <v>138.69507506779888</v>
      </c>
      <c r="AJ35" s="27">
        <f t="shared" si="20"/>
        <v>78843</v>
      </c>
      <c r="AK35" s="39">
        <f t="shared" si="22"/>
        <v>112.03719112359636</v>
      </c>
      <c r="AL35" s="27">
        <f t="shared" si="2"/>
        <v>20491.900000000023</v>
      </c>
      <c r="AM35" s="39">
        <f t="shared" si="3"/>
        <v>102.79242830161425</v>
      </c>
    </row>
    <row r="36" spans="1:39" s="14" customFormat="1" ht="30.75" customHeight="1">
      <c r="A36" s="3" t="s">
        <v>361</v>
      </c>
      <c r="B36" s="13" t="s">
        <v>170</v>
      </c>
      <c r="C36" s="15">
        <v>530770.36755</v>
      </c>
      <c r="D36" s="15">
        <v>127647.88835</v>
      </c>
      <c r="E36" s="15">
        <v>318947.45329</v>
      </c>
      <c r="F36" s="15">
        <v>368251.88844</v>
      </c>
      <c r="G36" s="59">
        <v>351759.13448</v>
      </c>
      <c r="H36" s="49">
        <f t="shared" si="4"/>
        <v>-16492.753960000002</v>
      </c>
      <c r="I36" s="35">
        <f t="shared" si="5"/>
        <v>95.5213389319286</v>
      </c>
      <c r="J36" s="15">
        <v>407051.1</v>
      </c>
      <c r="K36" s="15">
        <v>288001.1</v>
      </c>
      <c r="L36" s="59">
        <v>390000</v>
      </c>
      <c r="M36" s="49">
        <f t="shared" si="6"/>
        <v>-17051.099999999977</v>
      </c>
      <c r="N36" s="35">
        <f t="shared" si="7"/>
        <v>95.81106647298093</v>
      </c>
      <c r="O36" s="49">
        <f t="shared" si="8"/>
        <v>101998.90000000002</v>
      </c>
      <c r="P36" s="35">
        <f t="shared" si="9"/>
        <v>135.41614945220698</v>
      </c>
      <c r="Q36" s="49">
        <f t="shared" si="10"/>
        <v>38240.86551999999</v>
      </c>
      <c r="R36" s="35">
        <f t="shared" si="11"/>
        <v>110.87132124558212</v>
      </c>
      <c r="S36" s="15"/>
      <c r="T36" s="15">
        <v>352328.1</v>
      </c>
      <c r="U36" s="59">
        <v>450110.5</v>
      </c>
      <c r="V36" s="40">
        <f t="shared" si="12"/>
        <v>162109.40000000002</v>
      </c>
      <c r="W36" s="40">
        <f t="shared" si="13"/>
        <v>156.28777112309643</v>
      </c>
      <c r="X36" s="40">
        <f t="shared" si="14"/>
        <v>60110.5</v>
      </c>
      <c r="Y36" s="40">
        <f t="shared" si="15"/>
        <v>115.41294871794872</v>
      </c>
      <c r="Z36" s="40">
        <f t="shared" si="16"/>
        <v>98351.36551999999</v>
      </c>
      <c r="AA36" s="40">
        <f t="shared" si="17"/>
        <v>127.95986113207587</v>
      </c>
      <c r="AB36" s="40">
        <f t="shared" si="0"/>
        <v>127.75322206772609</v>
      </c>
      <c r="AC36" s="40"/>
      <c r="AD36" s="15">
        <v>352328.1</v>
      </c>
      <c r="AE36" s="15"/>
      <c r="AF36" s="59">
        <v>514611.6</v>
      </c>
      <c r="AG36" s="15"/>
      <c r="AH36" s="59">
        <v>519757.7</v>
      </c>
      <c r="AI36" s="40">
        <f t="shared" si="21"/>
        <v>146.06033410335425</v>
      </c>
      <c r="AJ36" s="15">
        <f t="shared" si="20"/>
        <v>64501.09999999998</v>
      </c>
      <c r="AK36" s="40">
        <f t="shared" si="22"/>
        <v>114.33005895219061</v>
      </c>
      <c r="AL36" s="15">
        <f t="shared" si="2"/>
        <v>5146.100000000035</v>
      </c>
      <c r="AM36" s="40">
        <f t="shared" si="3"/>
        <v>100.99999689085905</v>
      </c>
    </row>
    <row r="37" spans="1:39" s="14" customFormat="1" ht="30.75" customHeight="1">
      <c r="A37" s="3" t="s">
        <v>362</v>
      </c>
      <c r="B37" s="13" t="s">
        <v>171</v>
      </c>
      <c r="C37" s="15">
        <v>229945.41012</v>
      </c>
      <c r="D37" s="15">
        <v>223567.99872</v>
      </c>
      <c r="E37" s="15">
        <v>175297.32344</v>
      </c>
      <c r="F37" s="15">
        <v>170321.25162</v>
      </c>
      <c r="G37" s="59">
        <v>170146.65608</v>
      </c>
      <c r="H37" s="49">
        <f t="shared" si="4"/>
        <v>-174.59554000000935</v>
      </c>
      <c r="I37" s="35">
        <f t="shared" si="5"/>
        <v>99.89749045504342</v>
      </c>
      <c r="J37" s="15">
        <v>173290.5</v>
      </c>
      <c r="K37" s="15">
        <v>172944.8</v>
      </c>
      <c r="L37" s="59">
        <v>184858.2</v>
      </c>
      <c r="M37" s="49">
        <f t="shared" si="6"/>
        <v>11567.700000000012</v>
      </c>
      <c r="N37" s="35">
        <f t="shared" si="7"/>
        <v>106.67532265184762</v>
      </c>
      <c r="O37" s="49">
        <f t="shared" si="8"/>
        <v>11913.400000000023</v>
      </c>
      <c r="P37" s="35">
        <f t="shared" si="9"/>
        <v>106.8885563486153</v>
      </c>
      <c r="Q37" s="49">
        <f t="shared" si="10"/>
        <v>14711.543920000026</v>
      </c>
      <c r="R37" s="35">
        <f t="shared" si="11"/>
        <v>108.64639027233243</v>
      </c>
      <c r="S37" s="15"/>
      <c r="T37" s="15">
        <v>175023.4</v>
      </c>
      <c r="U37" s="59">
        <v>204884.5</v>
      </c>
      <c r="V37" s="40">
        <f t="shared" si="12"/>
        <v>31939.70000000001</v>
      </c>
      <c r="W37" s="40">
        <f t="shared" si="13"/>
        <v>118.46814706195272</v>
      </c>
      <c r="X37" s="40">
        <f t="shared" si="14"/>
        <v>20026.29999999999</v>
      </c>
      <c r="Y37" s="40">
        <f t="shared" si="15"/>
        <v>110.83333062855745</v>
      </c>
      <c r="Z37" s="40">
        <f t="shared" si="16"/>
        <v>34737.843920000014</v>
      </c>
      <c r="AA37" s="40">
        <f t="shared" si="17"/>
        <v>120.41641294652707</v>
      </c>
      <c r="AB37" s="40">
        <f t="shared" si="0"/>
        <v>117.06120438752761</v>
      </c>
      <c r="AC37" s="40"/>
      <c r="AD37" s="15">
        <v>176773.6</v>
      </c>
      <c r="AE37" s="15"/>
      <c r="AF37" s="59">
        <v>219226.4</v>
      </c>
      <c r="AG37" s="15"/>
      <c r="AH37" s="59">
        <v>234572.2</v>
      </c>
      <c r="AI37" s="40">
        <f t="shared" si="21"/>
        <v>124.01535070847683</v>
      </c>
      <c r="AJ37" s="15">
        <f t="shared" si="20"/>
        <v>14341.899999999994</v>
      </c>
      <c r="AK37" s="40">
        <f t="shared" si="22"/>
        <v>106.99999267880196</v>
      </c>
      <c r="AL37" s="15">
        <f t="shared" si="2"/>
        <v>15345.800000000017</v>
      </c>
      <c r="AM37" s="40">
        <f t="shared" si="3"/>
        <v>106.9999781048268</v>
      </c>
    </row>
    <row r="38" spans="1:39" s="1" customFormat="1" ht="21" customHeight="1">
      <c r="A38" s="4" t="s">
        <v>22</v>
      </c>
      <c r="B38" s="5" t="s">
        <v>23</v>
      </c>
      <c r="C38" s="22">
        <f>C39+C43+C44</f>
        <v>16203.06932</v>
      </c>
      <c r="D38" s="22">
        <f>D39+D43+D44</f>
        <v>18394.285839999997</v>
      </c>
      <c r="E38" s="22">
        <f>E39+E43+E44</f>
        <v>16204.82485</v>
      </c>
      <c r="F38" s="22">
        <f>F39+F43+F44</f>
        <v>17200.168809999996</v>
      </c>
      <c r="G38" s="57">
        <f>G39+G43+G44</f>
        <v>19799.64788</v>
      </c>
      <c r="H38" s="55">
        <f t="shared" si="4"/>
        <v>2599.479070000005</v>
      </c>
      <c r="I38" s="33">
        <f t="shared" si="5"/>
        <v>115.11310207890921</v>
      </c>
      <c r="J38" s="22">
        <f>J39+J43+J44</f>
        <v>20135</v>
      </c>
      <c r="K38" s="22">
        <f>K39+K43+K44</f>
        <v>20135</v>
      </c>
      <c r="L38" s="57">
        <f>L39+L43+L44</f>
        <v>18952.02741</v>
      </c>
      <c r="M38" s="55">
        <f t="shared" si="6"/>
        <v>-1182.9725900000012</v>
      </c>
      <c r="N38" s="33">
        <f t="shared" si="7"/>
        <v>94.12479468587037</v>
      </c>
      <c r="O38" s="55">
        <f t="shared" si="8"/>
        <v>-1182.9725900000012</v>
      </c>
      <c r="P38" s="33">
        <f t="shared" si="9"/>
        <v>94.12479468587037</v>
      </c>
      <c r="Q38" s="55">
        <f t="shared" si="10"/>
        <v>-847.6204700000017</v>
      </c>
      <c r="R38" s="33">
        <f t="shared" si="11"/>
        <v>95.71901240296198</v>
      </c>
      <c r="S38" s="22">
        <f>S39+S43+S44</f>
        <v>25472</v>
      </c>
      <c r="T38" s="22">
        <f>T39+T43+T44</f>
        <v>21886</v>
      </c>
      <c r="U38" s="57">
        <f>U39+U43+U44</f>
        <v>20000</v>
      </c>
      <c r="V38" s="38">
        <f t="shared" si="12"/>
        <v>-135</v>
      </c>
      <c r="W38" s="38">
        <f t="shared" si="13"/>
        <v>99.32952570151478</v>
      </c>
      <c r="X38" s="38">
        <f t="shared" si="14"/>
        <v>1047.9725900000012</v>
      </c>
      <c r="Y38" s="38">
        <f t="shared" si="15"/>
        <v>105.52960676622408</v>
      </c>
      <c r="Z38" s="38">
        <f t="shared" si="16"/>
        <v>200.35211999999956</v>
      </c>
      <c r="AA38" s="38">
        <f t="shared" si="17"/>
        <v>101.01189738935904</v>
      </c>
      <c r="AB38" s="38">
        <f t="shared" si="0"/>
        <v>91.38261902586127</v>
      </c>
      <c r="AC38" s="38">
        <f>U38-S38</f>
        <v>-5472</v>
      </c>
      <c r="AD38" s="22">
        <f>AD39+AD43+AD44</f>
        <v>23220</v>
      </c>
      <c r="AE38" s="22">
        <f>AE39+AE43+AE44</f>
        <v>26872</v>
      </c>
      <c r="AF38" s="57">
        <f>AF39+AF43+AF44</f>
        <v>25000</v>
      </c>
      <c r="AG38" s="22">
        <f>AG39+AG43+AG44</f>
        <v>27981</v>
      </c>
      <c r="AH38" s="57">
        <f>AH39+AH43+AH44</f>
        <v>30000</v>
      </c>
      <c r="AI38" s="38">
        <f t="shared" si="21"/>
        <v>107.66580534022394</v>
      </c>
      <c r="AJ38" s="22">
        <f t="shared" si="20"/>
        <v>5000</v>
      </c>
      <c r="AK38" s="38">
        <f t="shared" si="22"/>
        <v>125</v>
      </c>
      <c r="AL38" s="22">
        <f t="shared" si="2"/>
        <v>5000</v>
      </c>
      <c r="AM38" s="38">
        <f t="shared" si="3"/>
        <v>120</v>
      </c>
    </row>
    <row r="39" spans="1:39" ht="30.75" customHeight="1">
      <c r="A39" s="6" t="s">
        <v>24</v>
      </c>
      <c r="B39" s="7" t="s">
        <v>53</v>
      </c>
      <c r="C39" s="27">
        <v>16203.06932</v>
      </c>
      <c r="D39" s="27">
        <v>18232.68584</v>
      </c>
      <c r="E39" s="27">
        <v>16148.22485</v>
      </c>
      <c r="F39" s="27">
        <f>SUM(F40:F42)</f>
        <v>17002.568809999997</v>
      </c>
      <c r="G39" s="86">
        <f>SUM(G40:G42)</f>
        <v>19758.24788</v>
      </c>
      <c r="H39" s="50">
        <f t="shared" si="4"/>
        <v>2755.679070000002</v>
      </c>
      <c r="I39" s="34">
        <f t="shared" si="5"/>
        <v>116.20742783513546</v>
      </c>
      <c r="J39" s="27">
        <f>SUM(J40:J42)</f>
        <v>20135</v>
      </c>
      <c r="K39" s="27">
        <f>SUM(K40:K42)</f>
        <v>20135</v>
      </c>
      <c r="L39" s="86">
        <f>SUM(L40:L42)</f>
        <v>18772.02741</v>
      </c>
      <c r="M39" s="50">
        <f t="shared" si="6"/>
        <v>-1362.9725900000012</v>
      </c>
      <c r="N39" s="34">
        <f t="shared" si="7"/>
        <v>93.23082895455673</v>
      </c>
      <c r="O39" s="50">
        <f t="shared" si="8"/>
        <v>-1362.9725900000012</v>
      </c>
      <c r="P39" s="34">
        <f t="shared" si="9"/>
        <v>93.23082895455673</v>
      </c>
      <c r="Q39" s="50">
        <f t="shared" si="10"/>
        <v>-986.2204700000002</v>
      </c>
      <c r="R39" s="34">
        <f t="shared" si="11"/>
        <v>95.00856312771393</v>
      </c>
      <c r="S39" s="27">
        <f>SUM(S40:S42)</f>
        <v>24999</v>
      </c>
      <c r="T39" s="27">
        <f>SUM(T40:T42)</f>
        <v>21886</v>
      </c>
      <c r="U39" s="86">
        <f>SUM(U40:U42)</f>
        <v>20000</v>
      </c>
      <c r="V39" s="39">
        <f t="shared" si="12"/>
        <v>-135</v>
      </c>
      <c r="W39" s="39">
        <f t="shared" si="13"/>
        <v>99.32952570151478</v>
      </c>
      <c r="X39" s="39">
        <f t="shared" si="14"/>
        <v>1227.9725900000012</v>
      </c>
      <c r="Y39" s="39">
        <f t="shared" si="15"/>
        <v>106.54150222125635</v>
      </c>
      <c r="Z39" s="39">
        <f t="shared" si="16"/>
        <v>241.752120000001</v>
      </c>
      <c r="AA39" s="39">
        <f t="shared" si="17"/>
        <v>101.22355039509708</v>
      </c>
      <c r="AB39" s="39">
        <f t="shared" si="0"/>
        <v>91.38261902586127</v>
      </c>
      <c r="AC39" s="39">
        <f>U39-S39</f>
        <v>-4999</v>
      </c>
      <c r="AD39" s="27">
        <f>SUM(AD40:AD42)</f>
        <v>23220</v>
      </c>
      <c r="AE39" s="27">
        <f>SUM(AE40:AE42)</f>
        <v>26399</v>
      </c>
      <c r="AF39" s="86">
        <f>SUM(AF40:AF42)</f>
        <v>25000</v>
      </c>
      <c r="AG39" s="27">
        <f>SUM(AG40:AG42)</f>
        <v>27508</v>
      </c>
      <c r="AH39" s="86">
        <f>SUM(AH40:AH42)</f>
        <v>30000</v>
      </c>
      <c r="AI39" s="39">
        <f t="shared" si="21"/>
        <v>107.66580534022394</v>
      </c>
      <c r="AJ39" s="27">
        <f t="shared" si="20"/>
        <v>5000</v>
      </c>
      <c r="AK39" s="39">
        <f t="shared" si="22"/>
        <v>125</v>
      </c>
      <c r="AL39" s="27">
        <f t="shared" si="2"/>
        <v>5000</v>
      </c>
      <c r="AM39" s="39">
        <f t="shared" si="3"/>
        <v>120</v>
      </c>
    </row>
    <row r="40" spans="1:39" s="14" customFormat="1" ht="43.5" customHeight="1" hidden="1">
      <c r="A40" s="3" t="s">
        <v>316</v>
      </c>
      <c r="B40" s="13" t="s">
        <v>319</v>
      </c>
      <c r="C40" s="15"/>
      <c r="D40" s="15"/>
      <c r="E40" s="15"/>
      <c r="F40" s="15">
        <v>16594.19721</v>
      </c>
      <c r="G40" s="59">
        <v>19509.49037</v>
      </c>
      <c r="H40" s="49">
        <f t="shared" si="4"/>
        <v>2915.293160000001</v>
      </c>
      <c r="I40" s="35">
        <f t="shared" si="5"/>
        <v>117.56814820932216</v>
      </c>
      <c r="J40" s="15">
        <v>20135</v>
      </c>
      <c r="K40" s="15">
        <v>20135</v>
      </c>
      <c r="L40" s="59">
        <v>18700</v>
      </c>
      <c r="M40" s="49">
        <f t="shared" si="6"/>
        <v>-1435</v>
      </c>
      <c r="N40" s="35">
        <f t="shared" si="7"/>
        <v>92.87310653091632</v>
      </c>
      <c r="O40" s="49">
        <f t="shared" si="8"/>
        <v>-1435</v>
      </c>
      <c r="P40" s="35">
        <f t="shared" si="9"/>
        <v>92.87310653091632</v>
      </c>
      <c r="Q40" s="49">
        <f t="shared" si="10"/>
        <v>-809.4903699999995</v>
      </c>
      <c r="R40" s="35">
        <f t="shared" si="11"/>
        <v>95.85078669587</v>
      </c>
      <c r="S40" s="15">
        <v>24999</v>
      </c>
      <c r="T40" s="15">
        <v>21886</v>
      </c>
      <c r="U40" s="59">
        <v>20000</v>
      </c>
      <c r="V40" s="40">
        <f t="shared" si="12"/>
        <v>-135</v>
      </c>
      <c r="W40" s="40">
        <f t="shared" si="13"/>
        <v>99.32952570151478</v>
      </c>
      <c r="X40" s="40">
        <f t="shared" si="14"/>
        <v>1300</v>
      </c>
      <c r="Y40" s="40">
        <f t="shared" si="15"/>
        <v>106.95187165775401</v>
      </c>
      <c r="Z40" s="40">
        <f t="shared" si="16"/>
        <v>490.50963000000047</v>
      </c>
      <c r="AA40" s="40">
        <f t="shared" si="17"/>
        <v>102.51421036991444</v>
      </c>
      <c r="AB40" s="40">
        <f t="shared" si="0"/>
        <v>91.38261902586127</v>
      </c>
      <c r="AC40" s="40"/>
      <c r="AD40" s="15">
        <v>23220</v>
      </c>
      <c r="AE40" s="15">
        <v>26399</v>
      </c>
      <c r="AF40" s="59">
        <v>25000</v>
      </c>
      <c r="AG40" s="15">
        <v>27508</v>
      </c>
      <c r="AH40" s="59">
        <v>30000</v>
      </c>
      <c r="AI40" s="40">
        <f t="shared" si="21"/>
        <v>107.66580534022394</v>
      </c>
      <c r="AJ40" s="15">
        <f t="shared" si="20"/>
        <v>5000</v>
      </c>
      <c r="AK40" s="40">
        <f t="shared" si="22"/>
        <v>125</v>
      </c>
      <c r="AL40" s="15">
        <f t="shared" si="2"/>
        <v>5000</v>
      </c>
      <c r="AM40" s="40">
        <f t="shared" si="3"/>
        <v>120</v>
      </c>
    </row>
    <row r="41" spans="1:39" s="14" customFormat="1" ht="43.5" customHeight="1" hidden="1">
      <c r="A41" s="3" t="s">
        <v>317</v>
      </c>
      <c r="B41" s="13" t="s">
        <v>320</v>
      </c>
      <c r="C41" s="15"/>
      <c r="D41" s="15"/>
      <c r="E41" s="15"/>
      <c r="F41" s="15">
        <v>405.54699</v>
      </c>
      <c r="G41" s="59">
        <v>248.75751</v>
      </c>
      <c r="H41" s="49">
        <f t="shared" si="4"/>
        <v>-156.78948</v>
      </c>
      <c r="I41" s="35">
        <f t="shared" si="5"/>
        <v>61.33876372747829</v>
      </c>
      <c r="J41" s="15"/>
      <c r="K41" s="15"/>
      <c r="L41" s="59">
        <v>72.02741</v>
      </c>
      <c r="M41" s="49">
        <f t="shared" si="6"/>
        <v>72.02741</v>
      </c>
      <c r="N41" s="35" t="e">
        <f t="shared" si="7"/>
        <v>#DIV/0!</v>
      </c>
      <c r="O41" s="49">
        <f t="shared" si="8"/>
        <v>72.02741</v>
      </c>
      <c r="P41" s="35" t="e">
        <f t="shared" si="9"/>
        <v>#DIV/0!</v>
      </c>
      <c r="Q41" s="49">
        <f t="shared" si="10"/>
        <v>-176.7301</v>
      </c>
      <c r="R41" s="35">
        <f t="shared" si="11"/>
        <v>28.954868538441314</v>
      </c>
      <c r="S41" s="15"/>
      <c r="T41" s="15"/>
      <c r="U41" s="59"/>
      <c r="V41" s="40">
        <f t="shared" si="12"/>
        <v>0</v>
      </c>
      <c r="W41" s="40" t="e">
        <f t="shared" si="13"/>
        <v>#DIV/0!</v>
      </c>
      <c r="X41" s="40">
        <f t="shared" si="14"/>
        <v>-72.02741</v>
      </c>
      <c r="Y41" s="40">
        <f t="shared" si="15"/>
        <v>0</v>
      </c>
      <c r="Z41" s="40">
        <f t="shared" si="16"/>
        <v>-248.75751</v>
      </c>
      <c r="AA41" s="40">
        <f t="shared" si="17"/>
        <v>0</v>
      </c>
      <c r="AB41" s="40" t="e">
        <f t="shared" si="0"/>
        <v>#DIV/0!</v>
      </c>
      <c r="AC41" s="40"/>
      <c r="AD41" s="15"/>
      <c r="AE41" s="15"/>
      <c r="AF41" s="59"/>
      <c r="AG41" s="15"/>
      <c r="AH41" s="59"/>
      <c r="AI41" s="40" t="e">
        <f t="shared" si="21"/>
        <v>#DIV/0!</v>
      </c>
      <c r="AJ41" s="15">
        <f t="shared" si="20"/>
        <v>0</v>
      </c>
      <c r="AK41" s="40" t="e">
        <f t="shared" si="22"/>
        <v>#DIV/0!</v>
      </c>
      <c r="AL41" s="15">
        <f t="shared" si="2"/>
        <v>0</v>
      </c>
      <c r="AM41" s="40" t="e">
        <f t="shared" si="3"/>
        <v>#DIV/0!</v>
      </c>
    </row>
    <row r="42" spans="1:39" s="14" customFormat="1" ht="30.75" customHeight="1" hidden="1">
      <c r="A42" s="3" t="s">
        <v>318</v>
      </c>
      <c r="B42" s="13" t="s">
        <v>321</v>
      </c>
      <c r="C42" s="15"/>
      <c r="D42" s="15"/>
      <c r="E42" s="15"/>
      <c r="F42" s="15">
        <v>2.82461000000004</v>
      </c>
      <c r="G42" s="59">
        <v>0</v>
      </c>
      <c r="H42" s="49">
        <f t="shared" si="4"/>
        <v>-2.82461000000004</v>
      </c>
      <c r="I42" s="35">
        <f t="shared" si="5"/>
        <v>0</v>
      </c>
      <c r="J42" s="15"/>
      <c r="K42" s="15"/>
      <c r="L42" s="59"/>
      <c r="M42" s="49">
        <f t="shared" si="6"/>
        <v>0</v>
      </c>
      <c r="N42" s="35" t="e">
        <f t="shared" si="7"/>
        <v>#DIV/0!</v>
      </c>
      <c r="O42" s="49">
        <f t="shared" si="8"/>
        <v>0</v>
      </c>
      <c r="P42" s="35" t="e">
        <f t="shared" si="9"/>
        <v>#DIV/0!</v>
      </c>
      <c r="Q42" s="49">
        <f t="shared" si="10"/>
        <v>0</v>
      </c>
      <c r="R42" s="35" t="e">
        <f t="shared" si="11"/>
        <v>#DIV/0!</v>
      </c>
      <c r="S42" s="15"/>
      <c r="T42" s="15"/>
      <c r="U42" s="59"/>
      <c r="V42" s="40">
        <f t="shared" si="12"/>
        <v>0</v>
      </c>
      <c r="W42" s="40" t="e">
        <f t="shared" si="13"/>
        <v>#DIV/0!</v>
      </c>
      <c r="X42" s="40">
        <f t="shared" si="14"/>
        <v>0</v>
      </c>
      <c r="Y42" s="40" t="e">
        <f t="shared" si="15"/>
        <v>#DIV/0!</v>
      </c>
      <c r="Z42" s="40">
        <f t="shared" si="16"/>
        <v>0</v>
      </c>
      <c r="AA42" s="40" t="e">
        <f t="shared" si="17"/>
        <v>#DIV/0!</v>
      </c>
      <c r="AB42" s="40" t="e">
        <f t="shared" si="0"/>
        <v>#DIV/0!</v>
      </c>
      <c r="AC42" s="40"/>
      <c r="AD42" s="15"/>
      <c r="AE42" s="15"/>
      <c r="AF42" s="59"/>
      <c r="AG42" s="15"/>
      <c r="AH42" s="59"/>
      <c r="AI42" s="40" t="e">
        <f t="shared" si="21"/>
        <v>#DIV/0!</v>
      </c>
      <c r="AJ42" s="15">
        <f t="shared" si="20"/>
        <v>0</v>
      </c>
      <c r="AK42" s="40" t="e">
        <f t="shared" si="22"/>
        <v>#DIV/0!</v>
      </c>
      <c r="AL42" s="15">
        <f t="shared" si="2"/>
        <v>0</v>
      </c>
      <c r="AM42" s="40" t="e">
        <f t="shared" si="3"/>
        <v>#DIV/0!</v>
      </c>
    </row>
    <row r="43" spans="1:39" ht="21.75" customHeight="1">
      <c r="A43" s="6" t="s">
        <v>402</v>
      </c>
      <c r="B43" s="7" t="s">
        <v>25</v>
      </c>
      <c r="C43" s="27">
        <v>0</v>
      </c>
      <c r="D43" s="27">
        <v>160</v>
      </c>
      <c r="E43" s="27">
        <v>55</v>
      </c>
      <c r="F43" s="27">
        <v>180</v>
      </c>
      <c r="G43" s="86">
        <v>35</v>
      </c>
      <c r="H43" s="50">
        <f t="shared" si="4"/>
        <v>-145</v>
      </c>
      <c r="I43" s="34">
        <f t="shared" si="5"/>
        <v>19.444444444444446</v>
      </c>
      <c r="J43" s="27"/>
      <c r="K43" s="27"/>
      <c r="L43" s="86">
        <v>180</v>
      </c>
      <c r="M43" s="50">
        <f t="shared" si="6"/>
        <v>180</v>
      </c>
      <c r="N43" s="34" t="e">
        <f t="shared" si="7"/>
        <v>#DIV/0!</v>
      </c>
      <c r="O43" s="50">
        <f t="shared" si="8"/>
        <v>180</v>
      </c>
      <c r="P43" s="34"/>
      <c r="Q43" s="50">
        <f t="shared" si="10"/>
        <v>145</v>
      </c>
      <c r="R43" s="34">
        <f t="shared" si="11"/>
        <v>514.2857142857143</v>
      </c>
      <c r="S43" s="27">
        <v>473</v>
      </c>
      <c r="T43" s="27"/>
      <c r="U43" s="86">
        <v>0</v>
      </c>
      <c r="V43" s="39">
        <f t="shared" si="12"/>
        <v>0</v>
      </c>
      <c r="W43" s="39"/>
      <c r="X43" s="39">
        <f t="shared" si="14"/>
        <v>-180</v>
      </c>
      <c r="Y43" s="39">
        <f t="shared" si="15"/>
        <v>0</v>
      </c>
      <c r="Z43" s="39">
        <f t="shared" si="16"/>
        <v>-35</v>
      </c>
      <c r="AA43" s="39">
        <f t="shared" si="17"/>
        <v>0</v>
      </c>
      <c r="AB43" s="39" t="e">
        <f t="shared" si="0"/>
        <v>#DIV/0!</v>
      </c>
      <c r="AC43" s="39">
        <f aca="true" t="shared" si="23" ref="AC43:AC79">U43-S43</f>
        <v>-473</v>
      </c>
      <c r="AD43" s="27"/>
      <c r="AE43" s="27">
        <v>473</v>
      </c>
      <c r="AF43" s="86">
        <v>0</v>
      </c>
      <c r="AG43" s="27">
        <v>473</v>
      </c>
      <c r="AH43" s="86">
        <v>0</v>
      </c>
      <c r="AI43" s="39" t="e">
        <f t="shared" si="21"/>
        <v>#DIV/0!</v>
      </c>
      <c r="AJ43" s="27">
        <f t="shared" si="20"/>
        <v>0</v>
      </c>
      <c r="AK43" s="39"/>
      <c r="AL43" s="27">
        <f t="shared" si="2"/>
        <v>0</v>
      </c>
      <c r="AM43" s="39"/>
    </row>
    <row r="44" spans="1:39" ht="56.25" customHeight="1">
      <c r="A44" s="6" t="s">
        <v>403</v>
      </c>
      <c r="B44" s="7" t="s">
        <v>219</v>
      </c>
      <c r="C44" s="27">
        <v>0</v>
      </c>
      <c r="D44" s="27">
        <v>1.6</v>
      </c>
      <c r="E44" s="27">
        <v>1.6</v>
      </c>
      <c r="F44" s="27">
        <v>17.6</v>
      </c>
      <c r="G44" s="86">
        <v>6.4</v>
      </c>
      <c r="H44" s="50">
        <f t="shared" si="4"/>
        <v>-11.200000000000001</v>
      </c>
      <c r="I44" s="34">
        <f t="shared" si="5"/>
        <v>36.36363636363637</v>
      </c>
      <c r="J44" s="27"/>
      <c r="K44" s="27"/>
      <c r="L44" s="86"/>
      <c r="M44" s="50">
        <f t="shared" si="6"/>
        <v>0</v>
      </c>
      <c r="N44" s="34" t="e">
        <f t="shared" si="7"/>
        <v>#DIV/0!</v>
      </c>
      <c r="O44" s="50">
        <f t="shared" si="8"/>
        <v>0</v>
      </c>
      <c r="P44" s="34"/>
      <c r="Q44" s="50">
        <f t="shared" si="10"/>
        <v>-6.4</v>
      </c>
      <c r="R44" s="34">
        <f t="shared" si="11"/>
        <v>0</v>
      </c>
      <c r="S44" s="27"/>
      <c r="T44" s="27"/>
      <c r="U44" s="86"/>
      <c r="V44" s="39">
        <f t="shared" si="12"/>
        <v>0</v>
      </c>
      <c r="W44" s="39"/>
      <c r="X44" s="39">
        <f t="shared" si="14"/>
        <v>0</v>
      </c>
      <c r="Y44" s="39"/>
      <c r="Z44" s="39">
        <f t="shared" si="16"/>
        <v>-6.4</v>
      </c>
      <c r="AA44" s="39">
        <f t="shared" si="17"/>
        <v>0</v>
      </c>
      <c r="AB44" s="39" t="e">
        <f t="shared" si="0"/>
        <v>#DIV/0!</v>
      </c>
      <c r="AC44" s="39">
        <f t="shared" si="23"/>
        <v>0</v>
      </c>
      <c r="AD44" s="27"/>
      <c r="AE44" s="27"/>
      <c r="AF44" s="86"/>
      <c r="AG44" s="27"/>
      <c r="AH44" s="86"/>
      <c r="AI44" s="39" t="e">
        <f t="shared" si="21"/>
        <v>#DIV/0!</v>
      </c>
      <c r="AJ44" s="27">
        <f t="shared" si="20"/>
        <v>0</v>
      </c>
      <c r="AK44" s="39"/>
      <c r="AL44" s="27">
        <f t="shared" si="2"/>
        <v>0</v>
      </c>
      <c r="AM44" s="39"/>
    </row>
    <row r="45" spans="1:39" s="1" customFormat="1" ht="28.5" customHeight="1">
      <c r="A45" s="4" t="s">
        <v>26</v>
      </c>
      <c r="B45" s="5" t="s">
        <v>27</v>
      </c>
      <c r="C45" s="22">
        <v>1.20902</v>
      </c>
      <c r="D45" s="22">
        <v>4.75343</v>
      </c>
      <c r="E45" s="53">
        <v>-0.004</v>
      </c>
      <c r="F45" s="60">
        <v>-0.07825</v>
      </c>
      <c r="G45" s="57">
        <v>-4.03554</v>
      </c>
      <c r="H45" s="55">
        <f t="shared" si="4"/>
        <v>-3.95729</v>
      </c>
      <c r="I45" s="33">
        <f t="shared" si="5"/>
        <v>5157.2396166134195</v>
      </c>
      <c r="J45" s="22"/>
      <c r="K45" s="22"/>
      <c r="L45" s="57">
        <v>-2.95739</v>
      </c>
      <c r="M45" s="55">
        <f t="shared" si="6"/>
        <v>-2.95739</v>
      </c>
      <c r="N45" s="33" t="e">
        <f t="shared" si="7"/>
        <v>#DIV/0!</v>
      </c>
      <c r="O45" s="55">
        <f t="shared" si="8"/>
        <v>-2.95739</v>
      </c>
      <c r="P45" s="33"/>
      <c r="Q45" s="55">
        <f t="shared" si="10"/>
        <v>1.07815</v>
      </c>
      <c r="R45" s="33">
        <f t="shared" si="11"/>
        <v>73.28362499194657</v>
      </c>
      <c r="S45" s="22">
        <v>0</v>
      </c>
      <c r="T45" s="22">
        <v>0</v>
      </c>
      <c r="U45" s="57">
        <v>0</v>
      </c>
      <c r="V45" s="38">
        <f t="shared" si="12"/>
        <v>0</v>
      </c>
      <c r="W45" s="38"/>
      <c r="X45" s="38">
        <f t="shared" si="14"/>
        <v>2.95739</v>
      </c>
      <c r="Y45" s="38">
        <f t="shared" si="15"/>
        <v>0</v>
      </c>
      <c r="Z45" s="38">
        <f t="shared" si="16"/>
        <v>4.03554</v>
      </c>
      <c r="AA45" s="38">
        <f t="shared" si="17"/>
        <v>0</v>
      </c>
      <c r="AB45" s="38" t="e">
        <f t="shared" si="0"/>
        <v>#DIV/0!</v>
      </c>
      <c r="AC45" s="38">
        <f t="shared" si="23"/>
        <v>0</v>
      </c>
      <c r="AD45" s="22">
        <v>0</v>
      </c>
      <c r="AE45" s="22">
        <v>0</v>
      </c>
      <c r="AF45" s="57">
        <v>0</v>
      </c>
      <c r="AG45" s="22">
        <v>0</v>
      </c>
      <c r="AH45" s="57">
        <v>0</v>
      </c>
      <c r="AI45" s="38" t="e">
        <f t="shared" si="21"/>
        <v>#DIV/0!</v>
      </c>
      <c r="AJ45" s="22">
        <f t="shared" si="20"/>
        <v>0</v>
      </c>
      <c r="AK45" s="38"/>
      <c r="AL45" s="22">
        <f t="shared" si="2"/>
        <v>0</v>
      </c>
      <c r="AM45" s="38"/>
    </row>
    <row r="46" spans="1:39" s="1" customFormat="1" ht="28.5" customHeight="1">
      <c r="A46" s="4" t="s">
        <v>28</v>
      </c>
      <c r="B46" s="5" t="s">
        <v>29</v>
      </c>
      <c r="C46" s="22">
        <f>C47+C48+C60+C61+C65</f>
        <v>142047.2624</v>
      </c>
      <c r="D46" s="22">
        <f>D47+D48+D60+D61+D65</f>
        <v>142711.53234</v>
      </c>
      <c r="E46" s="22">
        <f>E47+E48+E60+E61+E65</f>
        <v>111061.76665</v>
      </c>
      <c r="F46" s="22">
        <f>F47+F48+F60+F61+F65</f>
        <v>125191.27044000001</v>
      </c>
      <c r="G46" s="57">
        <f>G47+G48+G60+G61+G65</f>
        <v>155342.04139</v>
      </c>
      <c r="H46" s="55">
        <f t="shared" si="4"/>
        <v>30150.77094999999</v>
      </c>
      <c r="I46" s="33">
        <f t="shared" si="5"/>
        <v>124.0837646618901</v>
      </c>
      <c r="J46" s="22">
        <f>J47+J48+J60+J61+J65</f>
        <v>171736.61489</v>
      </c>
      <c r="K46" s="22">
        <f>K47+K48+K60+K61+K65</f>
        <v>171736.61489</v>
      </c>
      <c r="L46" s="57">
        <f>L47+L48+L60+L61+L65</f>
        <v>189513.7204</v>
      </c>
      <c r="M46" s="55">
        <f t="shared" si="6"/>
        <v>17777.105509999994</v>
      </c>
      <c r="N46" s="33">
        <f t="shared" si="7"/>
        <v>110.3513776147192</v>
      </c>
      <c r="O46" s="55">
        <f t="shared" si="8"/>
        <v>17777.105509999994</v>
      </c>
      <c r="P46" s="33">
        <f t="shared" si="9"/>
        <v>110.3513776147192</v>
      </c>
      <c r="Q46" s="55">
        <f t="shared" si="10"/>
        <v>34171.67900999999</v>
      </c>
      <c r="R46" s="33">
        <f t="shared" si="11"/>
        <v>121.99770178390341</v>
      </c>
      <c r="S46" s="22">
        <f>S47+S48+S60+S61+S65</f>
        <v>189057</v>
      </c>
      <c r="T46" s="22">
        <f>T47+T48+T60+T61+T65</f>
        <v>171589.84549</v>
      </c>
      <c r="U46" s="57">
        <f>U47+U48+U60+U61+U65</f>
        <v>209012.32556</v>
      </c>
      <c r="V46" s="38">
        <f t="shared" si="12"/>
        <v>37275.71067</v>
      </c>
      <c r="W46" s="38">
        <f t="shared" si="13"/>
        <v>121.70516211343497</v>
      </c>
      <c r="X46" s="38">
        <f t="shared" si="14"/>
        <v>19498.605160000006</v>
      </c>
      <c r="Y46" s="38">
        <f t="shared" si="15"/>
        <v>110.28875646514933</v>
      </c>
      <c r="Z46" s="38">
        <f t="shared" si="16"/>
        <v>53670.28417</v>
      </c>
      <c r="AA46" s="38">
        <f t="shared" si="17"/>
        <v>134.54974821352835</v>
      </c>
      <c r="AB46" s="38">
        <f t="shared" si="0"/>
        <v>121.80926264204889</v>
      </c>
      <c r="AC46" s="38">
        <f t="shared" si="23"/>
        <v>19955.325559999997</v>
      </c>
      <c r="AD46" s="22">
        <f>AD47+AD48+AD60+AD61+AD65</f>
        <v>171589.84549</v>
      </c>
      <c r="AE46" s="22">
        <f>AE47+AE48+AE60+AE61+AE65</f>
        <v>189185</v>
      </c>
      <c r="AF46" s="57">
        <f>AF47+AF48+AF60+AF61+AF65</f>
        <v>213879.82556</v>
      </c>
      <c r="AG46" s="22">
        <f>AG47+AG48+AG60+AG61+AG65</f>
        <v>189319</v>
      </c>
      <c r="AH46" s="57">
        <f>AH47+AH48+AH60+AH61+AH65</f>
        <v>214312.72556</v>
      </c>
      <c r="AI46" s="38">
        <f t="shared" si="21"/>
        <v>124.64596896700661</v>
      </c>
      <c r="AJ46" s="22">
        <f t="shared" si="20"/>
        <v>4867.5</v>
      </c>
      <c r="AK46" s="38">
        <f t="shared" si="22"/>
        <v>102.32881002924526</v>
      </c>
      <c r="AL46" s="22">
        <f t="shared" si="2"/>
        <v>432.8999999999942</v>
      </c>
      <c r="AM46" s="38">
        <f t="shared" si="3"/>
        <v>100.20240338183675</v>
      </c>
    </row>
    <row r="47" spans="1:39" ht="21" customHeight="1" hidden="1">
      <c r="A47" s="6" t="s">
        <v>30</v>
      </c>
      <c r="B47" s="7" t="s">
        <v>31</v>
      </c>
      <c r="C47" s="27">
        <v>0</v>
      </c>
      <c r="D47" s="27">
        <v>0</v>
      </c>
      <c r="E47" s="27">
        <v>0</v>
      </c>
      <c r="F47" s="27">
        <v>0</v>
      </c>
      <c r="G47" s="86">
        <v>0</v>
      </c>
      <c r="H47" s="50">
        <f t="shared" si="4"/>
        <v>0</v>
      </c>
      <c r="I47" s="34" t="e">
        <f t="shared" si="5"/>
        <v>#DIV/0!</v>
      </c>
      <c r="J47" s="27">
        <v>0</v>
      </c>
      <c r="K47" s="27">
        <v>0</v>
      </c>
      <c r="L47" s="86">
        <v>0</v>
      </c>
      <c r="M47" s="50">
        <f t="shared" si="6"/>
        <v>0</v>
      </c>
      <c r="N47" s="34" t="e">
        <f t="shared" si="7"/>
        <v>#DIV/0!</v>
      </c>
      <c r="O47" s="50">
        <f t="shared" si="8"/>
        <v>0</v>
      </c>
      <c r="P47" s="34" t="e">
        <f t="shared" si="9"/>
        <v>#DIV/0!</v>
      </c>
      <c r="Q47" s="50">
        <f t="shared" si="10"/>
        <v>0</v>
      </c>
      <c r="R47" s="34" t="e">
        <f t="shared" si="11"/>
        <v>#DIV/0!</v>
      </c>
      <c r="S47" s="27"/>
      <c r="T47" s="27">
        <v>0</v>
      </c>
      <c r="U47" s="86">
        <v>0</v>
      </c>
      <c r="V47" s="39">
        <f>U47-K47</f>
        <v>0</v>
      </c>
      <c r="W47" s="39" t="e">
        <f>U47/K47*100</f>
        <v>#DIV/0!</v>
      </c>
      <c r="X47" s="39">
        <f>U47-L47</f>
        <v>0</v>
      </c>
      <c r="Y47" s="39" t="e">
        <f>U47/L47*100</f>
        <v>#DIV/0!</v>
      </c>
      <c r="Z47" s="39">
        <f>U47-G47</f>
        <v>0</v>
      </c>
      <c r="AA47" s="39" t="e">
        <f>U47/G47*100</f>
        <v>#DIV/0!</v>
      </c>
      <c r="AB47" s="39" t="e">
        <f t="shared" si="0"/>
        <v>#DIV/0!</v>
      </c>
      <c r="AC47" s="39">
        <f t="shared" si="23"/>
        <v>0</v>
      </c>
      <c r="AD47" s="27">
        <v>0</v>
      </c>
      <c r="AE47" s="27">
        <v>0</v>
      </c>
      <c r="AF47" s="86">
        <v>0</v>
      </c>
      <c r="AG47" s="27">
        <v>0</v>
      </c>
      <c r="AH47" s="86">
        <v>0</v>
      </c>
      <c r="AI47" s="39" t="e">
        <f t="shared" si="21"/>
        <v>#DIV/0!</v>
      </c>
      <c r="AJ47" s="27">
        <f t="shared" si="20"/>
        <v>0</v>
      </c>
      <c r="AK47" s="39" t="e">
        <f t="shared" si="22"/>
        <v>#DIV/0!</v>
      </c>
      <c r="AL47" s="27">
        <f t="shared" si="2"/>
        <v>0</v>
      </c>
      <c r="AM47" s="39" t="e">
        <f t="shared" si="3"/>
        <v>#DIV/0!</v>
      </c>
    </row>
    <row r="48" spans="1:39" ht="54.75" customHeight="1">
      <c r="A48" s="6" t="s">
        <v>32</v>
      </c>
      <c r="B48" s="17" t="s">
        <v>4</v>
      </c>
      <c r="C48" s="27">
        <f>SUM(C49:C59)</f>
        <v>127770.14133000001</v>
      </c>
      <c r="D48" s="27">
        <f>SUM(D49:D59)</f>
        <v>121932.1293</v>
      </c>
      <c r="E48" s="27">
        <f>SUM(E49:E59)</f>
        <v>91146.31469</v>
      </c>
      <c r="F48" s="27">
        <f>SUM(F49:F59)</f>
        <v>100204.89876000001</v>
      </c>
      <c r="G48" s="86">
        <f>SUM(G49:G59)</f>
        <v>127182.30909</v>
      </c>
      <c r="H48" s="50">
        <f t="shared" si="4"/>
        <v>26977.410329999984</v>
      </c>
      <c r="I48" s="34">
        <f t="shared" si="5"/>
        <v>126.92224697977427</v>
      </c>
      <c r="J48" s="27">
        <f>J49+J50+J53+J58+J59</f>
        <v>138291.9</v>
      </c>
      <c r="K48" s="27">
        <f>K49+K50+K53+K58+K59</f>
        <v>138291.9</v>
      </c>
      <c r="L48" s="86">
        <f>L49+L50+L53+L58+L59</f>
        <v>154146.76587</v>
      </c>
      <c r="M48" s="50">
        <f t="shared" si="6"/>
        <v>15854.865870000009</v>
      </c>
      <c r="N48" s="34">
        <f t="shared" si="7"/>
        <v>111.46478273130964</v>
      </c>
      <c r="O48" s="50">
        <f t="shared" si="8"/>
        <v>15854.865870000009</v>
      </c>
      <c r="P48" s="34">
        <f t="shared" si="9"/>
        <v>111.46478273130964</v>
      </c>
      <c r="Q48" s="50">
        <f t="shared" si="10"/>
        <v>26964.456780000008</v>
      </c>
      <c r="R48" s="34">
        <f t="shared" si="11"/>
        <v>121.20142099395186</v>
      </c>
      <c r="S48" s="27">
        <f>S49+S50+S53+S58+S59</f>
        <v>153066</v>
      </c>
      <c r="T48" s="27">
        <f>T49+T50+T53+T58+T59</f>
        <v>138177.9</v>
      </c>
      <c r="U48" s="86">
        <f>U49+U50+U53+U58+U59</f>
        <v>173021.09490999999</v>
      </c>
      <c r="V48" s="39">
        <f t="shared" si="12"/>
        <v>34729.19490999999</v>
      </c>
      <c r="W48" s="39">
        <f t="shared" si="13"/>
        <v>125.1129638901483</v>
      </c>
      <c r="X48" s="39">
        <f t="shared" si="14"/>
        <v>18874.329039999982</v>
      </c>
      <c r="Y48" s="39">
        <f t="shared" si="15"/>
        <v>112.24438860813835</v>
      </c>
      <c r="Z48" s="39">
        <f t="shared" si="16"/>
        <v>45838.78581999999</v>
      </c>
      <c r="AA48" s="39">
        <f t="shared" si="17"/>
        <v>136.0417939790371</v>
      </c>
      <c r="AB48" s="39">
        <f t="shared" si="0"/>
        <v>125.21618501221974</v>
      </c>
      <c r="AC48" s="39">
        <f t="shared" si="23"/>
        <v>19955.094909999985</v>
      </c>
      <c r="AD48" s="27">
        <f>AD49+AD50+AD53+AD58+AD59</f>
        <v>138177.9</v>
      </c>
      <c r="AE48" s="27">
        <f>AE49+AE50+AE53+AE58+AE59</f>
        <v>153194</v>
      </c>
      <c r="AF48" s="86">
        <f>AF49+AF50+AF53+AF58+AF59</f>
        <v>177388.59490999999</v>
      </c>
      <c r="AG48" s="27">
        <f>AG49+AG50+AG53+AG58+AG59</f>
        <v>153328</v>
      </c>
      <c r="AH48" s="86">
        <f>AH49+AH50+AH53+AH58+AH59</f>
        <v>177821.49490999998</v>
      </c>
      <c r="AI48" s="39">
        <f t="shared" si="21"/>
        <v>128.37696542645386</v>
      </c>
      <c r="AJ48" s="27">
        <f t="shared" si="20"/>
        <v>4367.5</v>
      </c>
      <c r="AK48" s="39">
        <f t="shared" si="22"/>
        <v>102.52425867624513</v>
      </c>
      <c r="AL48" s="27">
        <f t="shared" si="2"/>
        <v>432.8999999999942</v>
      </c>
      <c r="AM48" s="39">
        <f t="shared" si="3"/>
        <v>100.24404049212951</v>
      </c>
    </row>
    <row r="49" spans="1:39" ht="54.75" customHeight="1">
      <c r="A49" s="6" t="s">
        <v>67</v>
      </c>
      <c r="B49" s="19" t="s">
        <v>68</v>
      </c>
      <c r="C49" s="27">
        <v>112263.3396</v>
      </c>
      <c r="D49" s="27">
        <v>110079.37253</v>
      </c>
      <c r="E49" s="27">
        <v>81103.36244</v>
      </c>
      <c r="F49" s="27">
        <v>87484.18169</v>
      </c>
      <c r="G49" s="86">
        <v>107680.41102</v>
      </c>
      <c r="H49" s="50">
        <f t="shared" si="4"/>
        <v>20196.229330000002</v>
      </c>
      <c r="I49" s="34">
        <f t="shared" si="5"/>
        <v>123.08557837526021</v>
      </c>
      <c r="J49" s="27">
        <v>126805.3</v>
      </c>
      <c r="K49" s="27">
        <v>126805.3</v>
      </c>
      <c r="L49" s="86">
        <v>141500</v>
      </c>
      <c r="M49" s="50">
        <f t="shared" si="6"/>
        <v>14694.699999999997</v>
      </c>
      <c r="N49" s="34">
        <f t="shared" si="7"/>
        <v>111.58839575317437</v>
      </c>
      <c r="O49" s="50">
        <f t="shared" si="8"/>
        <v>14694.699999999997</v>
      </c>
      <c r="P49" s="34">
        <f t="shared" si="9"/>
        <v>111.58839575317437</v>
      </c>
      <c r="Q49" s="50">
        <f t="shared" si="10"/>
        <v>33819.58898</v>
      </c>
      <c r="R49" s="34">
        <f t="shared" si="11"/>
        <v>131.40737359715177</v>
      </c>
      <c r="S49" s="27">
        <v>144259</v>
      </c>
      <c r="T49" s="27">
        <v>126805.3</v>
      </c>
      <c r="U49" s="86">
        <v>162031.4</v>
      </c>
      <c r="V49" s="39">
        <f t="shared" si="12"/>
        <v>35226.09999999999</v>
      </c>
      <c r="W49" s="39">
        <f t="shared" si="13"/>
        <v>127.77967482431727</v>
      </c>
      <c r="X49" s="39">
        <f t="shared" si="14"/>
        <v>20531.399999999994</v>
      </c>
      <c r="Y49" s="39">
        <f t="shared" si="15"/>
        <v>114.50982332155478</v>
      </c>
      <c r="Z49" s="39">
        <f t="shared" si="16"/>
        <v>54350.988979999995</v>
      </c>
      <c r="AA49" s="39">
        <f t="shared" si="17"/>
        <v>150.4743513375939</v>
      </c>
      <c r="AB49" s="39">
        <f t="shared" si="0"/>
        <v>127.77967482431727</v>
      </c>
      <c r="AC49" s="39">
        <f t="shared" si="23"/>
        <v>17772.399999999994</v>
      </c>
      <c r="AD49" s="27">
        <v>126805.3</v>
      </c>
      <c r="AE49" s="27">
        <v>144259</v>
      </c>
      <c r="AF49" s="86">
        <v>166398.9</v>
      </c>
      <c r="AG49" s="27">
        <v>144259</v>
      </c>
      <c r="AH49" s="86">
        <v>166831.8</v>
      </c>
      <c r="AI49" s="39">
        <f t="shared" si="21"/>
        <v>131.2239314918225</v>
      </c>
      <c r="AJ49" s="27">
        <f t="shared" si="20"/>
        <v>4367.5</v>
      </c>
      <c r="AK49" s="39">
        <f t="shared" si="22"/>
        <v>102.69546519995507</v>
      </c>
      <c r="AL49" s="27">
        <f t="shared" si="2"/>
        <v>432.8999999999942</v>
      </c>
      <c r="AM49" s="39">
        <f t="shared" si="3"/>
        <v>100.26015796979426</v>
      </c>
    </row>
    <row r="50" spans="1:39" ht="42.75" customHeight="1">
      <c r="A50" s="6" t="s">
        <v>384</v>
      </c>
      <c r="B50" s="19" t="s">
        <v>69</v>
      </c>
      <c r="C50" s="27">
        <v>4077.7207</v>
      </c>
      <c r="D50" s="27">
        <v>4144.55584</v>
      </c>
      <c r="E50" s="27">
        <v>6191.48736</v>
      </c>
      <c r="F50" s="27">
        <v>8513.28731</v>
      </c>
      <c r="G50" s="86">
        <f>SUM(G51:G52)</f>
        <v>7471.26871</v>
      </c>
      <c r="H50" s="50">
        <f t="shared" si="4"/>
        <v>-1042.0185999999994</v>
      </c>
      <c r="I50" s="34">
        <f t="shared" si="5"/>
        <v>87.76009123084559</v>
      </c>
      <c r="J50" s="27">
        <v>6384</v>
      </c>
      <c r="K50" s="27">
        <f>SUM(K51:K52)</f>
        <v>6384</v>
      </c>
      <c r="L50" s="86">
        <f>SUM(L51:L52)</f>
        <v>7879.509480000001</v>
      </c>
      <c r="M50" s="50">
        <f t="shared" si="6"/>
        <v>1495.5094800000006</v>
      </c>
      <c r="N50" s="34">
        <f t="shared" si="7"/>
        <v>123.42590037593986</v>
      </c>
      <c r="O50" s="50">
        <f t="shared" si="8"/>
        <v>1495.5094800000006</v>
      </c>
      <c r="P50" s="34">
        <f t="shared" si="9"/>
        <v>123.42590037593986</v>
      </c>
      <c r="Q50" s="50">
        <f t="shared" si="10"/>
        <v>408.24077000000034</v>
      </c>
      <c r="R50" s="34">
        <f t="shared" si="11"/>
        <v>105.46414251509366</v>
      </c>
      <c r="S50" s="27">
        <f>SUM(S51:S52)</f>
        <v>5590</v>
      </c>
      <c r="T50" s="27">
        <v>6384</v>
      </c>
      <c r="U50" s="86">
        <f>SUM(U51:U52)</f>
        <v>6344.8</v>
      </c>
      <c r="V50" s="39">
        <f t="shared" si="12"/>
        <v>-39.19999999999982</v>
      </c>
      <c r="W50" s="39">
        <f t="shared" si="13"/>
        <v>99.3859649122807</v>
      </c>
      <c r="X50" s="39">
        <f t="shared" si="14"/>
        <v>-1534.7094800000004</v>
      </c>
      <c r="Y50" s="39">
        <f t="shared" si="15"/>
        <v>80.52277893826457</v>
      </c>
      <c r="Z50" s="39">
        <f t="shared" si="16"/>
        <v>-1126.46871</v>
      </c>
      <c r="AA50" s="39">
        <f t="shared" si="17"/>
        <v>84.92265833656518</v>
      </c>
      <c r="AB50" s="39">
        <f t="shared" si="0"/>
        <v>99.3859649122807</v>
      </c>
      <c r="AC50" s="39">
        <f t="shared" si="23"/>
        <v>754.8000000000002</v>
      </c>
      <c r="AD50" s="27">
        <v>6384</v>
      </c>
      <c r="AE50" s="27">
        <f>SUM(AE51:AE52)</f>
        <v>5590</v>
      </c>
      <c r="AF50" s="86">
        <f>SUM(AF51:AF52)</f>
        <v>6344.8</v>
      </c>
      <c r="AG50" s="27">
        <f>SUM(AG51:AG52)</f>
        <v>5590</v>
      </c>
      <c r="AH50" s="86">
        <f>SUM(AH51:AH52)</f>
        <v>6344.8</v>
      </c>
      <c r="AI50" s="39">
        <f t="shared" si="21"/>
        <v>99.3859649122807</v>
      </c>
      <c r="AJ50" s="27">
        <f t="shared" si="20"/>
        <v>0</v>
      </c>
      <c r="AK50" s="39">
        <f t="shared" si="22"/>
        <v>100</v>
      </c>
      <c r="AL50" s="27">
        <f t="shared" si="2"/>
        <v>0</v>
      </c>
      <c r="AM50" s="39">
        <f t="shared" si="3"/>
        <v>100</v>
      </c>
    </row>
    <row r="51" spans="1:39" s="14" customFormat="1" ht="48" customHeight="1" hidden="1">
      <c r="A51" s="3" t="s">
        <v>405</v>
      </c>
      <c r="B51" s="37" t="s">
        <v>69</v>
      </c>
      <c r="C51" s="15"/>
      <c r="D51" s="15"/>
      <c r="E51" s="15"/>
      <c r="F51" s="15"/>
      <c r="G51" s="59">
        <v>7376.83939</v>
      </c>
      <c r="H51" s="49"/>
      <c r="I51" s="35"/>
      <c r="J51" s="15"/>
      <c r="K51" s="15">
        <v>6384</v>
      </c>
      <c r="L51" s="59">
        <v>7719.3</v>
      </c>
      <c r="M51" s="49"/>
      <c r="N51" s="35"/>
      <c r="O51" s="49"/>
      <c r="P51" s="35"/>
      <c r="Q51" s="49"/>
      <c r="R51" s="35"/>
      <c r="S51" s="15">
        <v>5590</v>
      </c>
      <c r="T51" s="15"/>
      <c r="U51" s="59">
        <v>6344.8</v>
      </c>
      <c r="V51" s="40"/>
      <c r="W51" s="40"/>
      <c r="X51" s="40"/>
      <c r="Y51" s="40"/>
      <c r="Z51" s="40"/>
      <c r="AA51" s="40"/>
      <c r="AB51" s="40"/>
      <c r="AC51" s="40">
        <f t="shared" si="23"/>
        <v>754.8000000000002</v>
      </c>
      <c r="AD51" s="15"/>
      <c r="AE51" s="15">
        <v>5590</v>
      </c>
      <c r="AF51" s="59">
        <v>6344.8</v>
      </c>
      <c r="AG51" s="15">
        <v>5590</v>
      </c>
      <c r="AH51" s="59">
        <v>6344.8</v>
      </c>
      <c r="AI51" s="40"/>
      <c r="AJ51" s="15"/>
      <c r="AK51" s="40"/>
      <c r="AL51" s="15"/>
      <c r="AM51" s="40"/>
    </row>
    <row r="52" spans="1:39" s="14" customFormat="1" ht="57" customHeight="1" hidden="1">
      <c r="A52" s="3" t="s">
        <v>406</v>
      </c>
      <c r="B52" s="37" t="s">
        <v>404</v>
      </c>
      <c r="C52" s="15"/>
      <c r="D52" s="15"/>
      <c r="E52" s="15"/>
      <c r="F52" s="15"/>
      <c r="G52" s="59">
        <v>94.42932</v>
      </c>
      <c r="H52" s="49"/>
      <c r="I52" s="35"/>
      <c r="J52" s="15"/>
      <c r="K52" s="15"/>
      <c r="L52" s="59">
        <v>160.20948</v>
      </c>
      <c r="M52" s="49"/>
      <c r="N52" s="35"/>
      <c r="O52" s="49"/>
      <c r="P52" s="35"/>
      <c r="Q52" s="49"/>
      <c r="R52" s="35"/>
      <c r="S52" s="15"/>
      <c r="T52" s="15"/>
      <c r="U52" s="59"/>
      <c r="V52" s="40"/>
      <c r="W52" s="40"/>
      <c r="X52" s="40"/>
      <c r="Y52" s="40"/>
      <c r="Z52" s="40"/>
      <c r="AA52" s="40"/>
      <c r="AB52" s="40"/>
      <c r="AC52" s="40"/>
      <c r="AD52" s="15"/>
      <c r="AE52" s="15"/>
      <c r="AF52" s="59"/>
      <c r="AG52" s="15"/>
      <c r="AH52" s="59"/>
      <c r="AI52" s="40"/>
      <c r="AJ52" s="15"/>
      <c r="AK52" s="40"/>
      <c r="AL52" s="15"/>
      <c r="AM52" s="40"/>
    </row>
    <row r="53" spans="1:39" ht="42.75" customHeight="1">
      <c r="A53" s="6" t="s">
        <v>71</v>
      </c>
      <c r="B53" s="19" t="s">
        <v>70</v>
      </c>
      <c r="C53" s="27">
        <v>5892.85644</v>
      </c>
      <c r="D53" s="27">
        <v>4200.97895</v>
      </c>
      <c r="E53" s="27">
        <v>2076.08199</v>
      </c>
      <c r="F53" s="27">
        <v>1912.92853</v>
      </c>
      <c r="G53" s="86">
        <v>1672.04673</v>
      </c>
      <c r="H53" s="50">
        <f t="shared" si="4"/>
        <v>-240.88179999999988</v>
      </c>
      <c r="I53" s="34">
        <f t="shared" si="5"/>
        <v>87.40769473494132</v>
      </c>
      <c r="J53" s="27">
        <f>SUM(J54:J57)</f>
        <v>1790.7</v>
      </c>
      <c r="K53" s="27">
        <f>SUM(K54:K57)</f>
        <v>1790.7</v>
      </c>
      <c r="L53" s="86">
        <f>SUM(L54:L57)</f>
        <v>1784.39491</v>
      </c>
      <c r="M53" s="50">
        <f t="shared" si="6"/>
        <v>-6.305090000000064</v>
      </c>
      <c r="N53" s="34">
        <f t="shared" si="7"/>
        <v>99.64789802870385</v>
      </c>
      <c r="O53" s="50">
        <f t="shared" si="8"/>
        <v>-6.305090000000064</v>
      </c>
      <c r="P53" s="34">
        <f t="shared" si="9"/>
        <v>99.64789802870385</v>
      </c>
      <c r="Q53" s="50">
        <f t="shared" si="10"/>
        <v>112.34817999999996</v>
      </c>
      <c r="R53" s="34">
        <f t="shared" si="11"/>
        <v>106.7192009639587</v>
      </c>
      <c r="S53" s="27">
        <f>SUM(S54:S57)</f>
        <v>0</v>
      </c>
      <c r="T53" s="27">
        <f>SUM(T54:T57)</f>
        <v>1790.7</v>
      </c>
      <c r="U53" s="86">
        <f>SUM(U54:U57)</f>
        <v>1784.39491</v>
      </c>
      <c r="V53" s="39">
        <f t="shared" si="12"/>
        <v>-6.305090000000064</v>
      </c>
      <c r="W53" s="39">
        <f t="shared" si="13"/>
        <v>99.64789802870385</v>
      </c>
      <c r="X53" s="39">
        <f t="shared" si="14"/>
        <v>0</v>
      </c>
      <c r="Y53" s="39">
        <f t="shared" si="15"/>
        <v>100</v>
      </c>
      <c r="Z53" s="39">
        <f t="shared" si="16"/>
        <v>112.34817999999996</v>
      </c>
      <c r="AA53" s="39">
        <f t="shared" si="17"/>
        <v>106.7192009639587</v>
      </c>
      <c r="AB53" s="39">
        <f t="shared" si="0"/>
        <v>99.64789802870385</v>
      </c>
      <c r="AC53" s="39">
        <f t="shared" si="23"/>
        <v>1784.39491</v>
      </c>
      <c r="AD53" s="27">
        <f>SUM(AD54:AD57)</f>
        <v>1790.7</v>
      </c>
      <c r="AE53" s="27">
        <f>SUM(AE54:AE57)</f>
        <v>0</v>
      </c>
      <c r="AF53" s="86">
        <f>SUM(AF54:AF57)</f>
        <v>1784.39491</v>
      </c>
      <c r="AG53" s="27">
        <f>SUM(AG54:AG57)</f>
        <v>0</v>
      </c>
      <c r="AH53" s="86">
        <f>SUM(AH54:AH57)</f>
        <v>1784.39491</v>
      </c>
      <c r="AI53" s="39">
        <f t="shared" si="21"/>
        <v>99.64789802870385</v>
      </c>
      <c r="AJ53" s="27">
        <f t="shared" si="20"/>
        <v>0</v>
      </c>
      <c r="AK53" s="39">
        <f t="shared" si="22"/>
        <v>100</v>
      </c>
      <c r="AL53" s="27">
        <f t="shared" si="2"/>
        <v>0</v>
      </c>
      <c r="AM53" s="39">
        <f t="shared" si="3"/>
        <v>100</v>
      </c>
    </row>
    <row r="54" spans="1:39" s="14" customFormat="1" ht="42.75" customHeight="1" hidden="1">
      <c r="A54" s="3" t="s">
        <v>71</v>
      </c>
      <c r="B54" s="37" t="s">
        <v>70</v>
      </c>
      <c r="C54" s="15"/>
      <c r="D54" s="15"/>
      <c r="E54" s="15"/>
      <c r="F54" s="15"/>
      <c r="G54" s="59"/>
      <c r="H54" s="49"/>
      <c r="I54" s="35"/>
      <c r="J54" s="15">
        <v>1790.7</v>
      </c>
      <c r="K54" s="15">
        <v>1790.7</v>
      </c>
      <c r="L54" s="59">
        <v>0</v>
      </c>
      <c r="M54" s="49"/>
      <c r="N54" s="35"/>
      <c r="O54" s="49"/>
      <c r="P54" s="35"/>
      <c r="Q54" s="49"/>
      <c r="R54" s="35"/>
      <c r="S54" s="15"/>
      <c r="T54" s="15">
        <v>1790.7</v>
      </c>
      <c r="U54" s="59"/>
      <c r="V54" s="40"/>
      <c r="W54" s="40"/>
      <c r="X54" s="40"/>
      <c r="Y54" s="40"/>
      <c r="Z54" s="40"/>
      <c r="AA54" s="40"/>
      <c r="AB54" s="40">
        <f t="shared" si="0"/>
        <v>0</v>
      </c>
      <c r="AC54" s="40"/>
      <c r="AD54" s="15">
        <v>1790.7</v>
      </c>
      <c r="AE54" s="15"/>
      <c r="AF54" s="59"/>
      <c r="AG54" s="15"/>
      <c r="AH54" s="59"/>
      <c r="AI54" s="40">
        <f t="shared" si="21"/>
        <v>0</v>
      </c>
      <c r="AJ54" s="15"/>
      <c r="AK54" s="40"/>
      <c r="AL54" s="15"/>
      <c r="AM54" s="40"/>
    </row>
    <row r="55" spans="1:39" s="14" customFormat="1" ht="42.75" customHeight="1" hidden="1">
      <c r="A55" s="3" t="s">
        <v>385</v>
      </c>
      <c r="B55" s="37" t="s">
        <v>70</v>
      </c>
      <c r="C55" s="15"/>
      <c r="D55" s="15"/>
      <c r="E55" s="15"/>
      <c r="F55" s="15"/>
      <c r="G55" s="59"/>
      <c r="H55" s="49"/>
      <c r="I55" s="35"/>
      <c r="J55" s="15"/>
      <c r="K55" s="15"/>
      <c r="L55" s="59">
        <v>1274.40653</v>
      </c>
      <c r="M55" s="49"/>
      <c r="N55" s="35"/>
      <c r="O55" s="49"/>
      <c r="P55" s="35"/>
      <c r="Q55" s="49"/>
      <c r="R55" s="35"/>
      <c r="S55" s="15"/>
      <c r="T55" s="15"/>
      <c r="U55" s="59">
        <v>1274.40653</v>
      </c>
      <c r="V55" s="40"/>
      <c r="W55" s="40"/>
      <c r="X55" s="40"/>
      <c r="Y55" s="40"/>
      <c r="Z55" s="40"/>
      <c r="AA55" s="40"/>
      <c r="AB55" s="40"/>
      <c r="AC55" s="40"/>
      <c r="AD55" s="15"/>
      <c r="AE55" s="15"/>
      <c r="AF55" s="59">
        <v>1274.40653</v>
      </c>
      <c r="AG55" s="15"/>
      <c r="AH55" s="59">
        <v>1274.40653</v>
      </c>
      <c r="AI55" s="40"/>
      <c r="AJ55" s="15"/>
      <c r="AK55" s="40"/>
      <c r="AL55" s="15"/>
      <c r="AM55" s="40"/>
    </row>
    <row r="56" spans="1:39" s="14" customFormat="1" ht="42.75" customHeight="1" hidden="1">
      <c r="A56" s="3" t="s">
        <v>386</v>
      </c>
      <c r="B56" s="37" t="s">
        <v>70</v>
      </c>
      <c r="C56" s="15"/>
      <c r="D56" s="15"/>
      <c r="E56" s="15"/>
      <c r="F56" s="15"/>
      <c r="G56" s="59"/>
      <c r="H56" s="49"/>
      <c r="I56" s="35"/>
      <c r="J56" s="15"/>
      <c r="K56" s="15"/>
      <c r="L56" s="59">
        <v>509.98838</v>
      </c>
      <c r="M56" s="49"/>
      <c r="N56" s="35"/>
      <c r="O56" s="49"/>
      <c r="P56" s="35"/>
      <c r="Q56" s="49"/>
      <c r="R56" s="35"/>
      <c r="S56" s="15"/>
      <c r="T56" s="15"/>
      <c r="U56" s="59">
        <v>509.98838</v>
      </c>
      <c r="V56" s="40"/>
      <c r="W56" s="40"/>
      <c r="X56" s="40"/>
      <c r="Y56" s="40"/>
      <c r="Z56" s="40"/>
      <c r="AA56" s="40"/>
      <c r="AB56" s="40"/>
      <c r="AC56" s="40"/>
      <c r="AD56" s="15"/>
      <c r="AE56" s="15"/>
      <c r="AF56" s="59">
        <v>509.98838</v>
      </c>
      <c r="AG56" s="15"/>
      <c r="AH56" s="59">
        <v>509.98838</v>
      </c>
      <c r="AI56" s="40"/>
      <c r="AJ56" s="15"/>
      <c r="AK56" s="40"/>
      <c r="AL56" s="15"/>
      <c r="AM56" s="40"/>
    </row>
    <row r="57" spans="1:39" s="14" customFormat="1" ht="42.75" customHeight="1" hidden="1">
      <c r="A57" s="3" t="s">
        <v>387</v>
      </c>
      <c r="B57" s="37" t="s">
        <v>70</v>
      </c>
      <c r="C57" s="15"/>
      <c r="D57" s="15"/>
      <c r="E57" s="15"/>
      <c r="F57" s="15"/>
      <c r="G57" s="59"/>
      <c r="H57" s="49"/>
      <c r="I57" s="35"/>
      <c r="J57" s="15"/>
      <c r="K57" s="15"/>
      <c r="L57" s="59">
        <v>0</v>
      </c>
      <c r="M57" s="49"/>
      <c r="N57" s="35"/>
      <c r="O57" s="49"/>
      <c r="P57" s="35"/>
      <c r="Q57" s="49"/>
      <c r="R57" s="35"/>
      <c r="S57" s="15"/>
      <c r="T57" s="15"/>
      <c r="U57" s="59"/>
      <c r="V57" s="40"/>
      <c r="W57" s="40"/>
      <c r="X57" s="40"/>
      <c r="Y57" s="40"/>
      <c r="Z57" s="40"/>
      <c r="AA57" s="40"/>
      <c r="AB57" s="40"/>
      <c r="AC57" s="40"/>
      <c r="AD57" s="15"/>
      <c r="AE57" s="15"/>
      <c r="AF57" s="59"/>
      <c r="AG57" s="15"/>
      <c r="AH57" s="59"/>
      <c r="AI57" s="40"/>
      <c r="AJ57" s="15"/>
      <c r="AK57" s="40"/>
      <c r="AL57" s="15"/>
      <c r="AM57" s="40"/>
    </row>
    <row r="58" spans="1:39" ht="30.75" customHeight="1">
      <c r="A58" s="9" t="s">
        <v>72</v>
      </c>
      <c r="B58" s="19" t="s">
        <v>73</v>
      </c>
      <c r="C58" s="27">
        <v>5536.22459</v>
      </c>
      <c r="D58" s="27">
        <v>3507.22198</v>
      </c>
      <c r="E58" s="27">
        <v>1475.14113</v>
      </c>
      <c r="F58" s="27">
        <v>2272.04592</v>
      </c>
      <c r="G58" s="86">
        <v>2630.15828</v>
      </c>
      <c r="H58" s="50">
        <f t="shared" si="4"/>
        <v>358.1123600000001</v>
      </c>
      <c r="I58" s="34">
        <f t="shared" si="5"/>
        <v>115.76166911274399</v>
      </c>
      <c r="J58" s="27">
        <v>3311.9</v>
      </c>
      <c r="K58" s="27">
        <v>3311.9</v>
      </c>
      <c r="L58" s="86">
        <v>2942.78934</v>
      </c>
      <c r="M58" s="50">
        <f t="shared" si="6"/>
        <v>-369.1106600000003</v>
      </c>
      <c r="N58" s="34">
        <f t="shared" si="7"/>
        <v>88.85501796551829</v>
      </c>
      <c r="O58" s="50">
        <f t="shared" si="8"/>
        <v>-369.1106600000003</v>
      </c>
      <c r="P58" s="34">
        <f t="shared" si="9"/>
        <v>88.85501796551829</v>
      </c>
      <c r="Q58" s="50">
        <f t="shared" si="10"/>
        <v>312.6310599999997</v>
      </c>
      <c r="R58" s="34">
        <f t="shared" si="11"/>
        <v>111.88639719431637</v>
      </c>
      <c r="S58" s="27">
        <v>3217</v>
      </c>
      <c r="T58" s="27">
        <v>3197.9</v>
      </c>
      <c r="U58" s="86">
        <v>2860.5</v>
      </c>
      <c r="V58" s="39">
        <f t="shared" si="12"/>
        <v>-451.4000000000001</v>
      </c>
      <c r="W58" s="39">
        <f t="shared" si="13"/>
        <v>86.37036142395603</v>
      </c>
      <c r="X58" s="39">
        <f t="shared" si="14"/>
        <v>-82.28933999999981</v>
      </c>
      <c r="Y58" s="39">
        <f t="shared" si="15"/>
        <v>97.20369586495784</v>
      </c>
      <c r="Z58" s="39">
        <f t="shared" si="16"/>
        <v>230.3417199999999</v>
      </c>
      <c r="AA58" s="39">
        <f t="shared" si="17"/>
        <v>108.75771324302201</v>
      </c>
      <c r="AB58" s="39">
        <f t="shared" si="0"/>
        <v>89.44932612026642</v>
      </c>
      <c r="AC58" s="39">
        <f t="shared" si="23"/>
        <v>-356.5</v>
      </c>
      <c r="AD58" s="27">
        <v>3197.9</v>
      </c>
      <c r="AE58" s="27">
        <v>3345</v>
      </c>
      <c r="AF58" s="86">
        <v>2860.5</v>
      </c>
      <c r="AG58" s="27">
        <v>3479</v>
      </c>
      <c r="AH58" s="86">
        <v>2860.5</v>
      </c>
      <c r="AI58" s="39">
        <f t="shared" si="21"/>
        <v>89.44932612026642</v>
      </c>
      <c r="AJ58" s="27">
        <f t="shared" si="20"/>
        <v>0</v>
      </c>
      <c r="AK58" s="39">
        <f t="shared" si="22"/>
        <v>100</v>
      </c>
      <c r="AL58" s="27">
        <f t="shared" si="2"/>
        <v>0</v>
      </c>
      <c r="AM58" s="39">
        <f t="shared" si="3"/>
        <v>100</v>
      </c>
    </row>
    <row r="59" spans="1:39" ht="67.5" customHeight="1">
      <c r="A59" s="9" t="s">
        <v>121</v>
      </c>
      <c r="B59" s="19" t="s">
        <v>120</v>
      </c>
      <c r="C59" s="27">
        <v>0</v>
      </c>
      <c r="D59" s="27">
        <v>0</v>
      </c>
      <c r="E59" s="27">
        <v>300.24177</v>
      </c>
      <c r="F59" s="27">
        <v>22.45531</v>
      </c>
      <c r="G59" s="86">
        <v>257.15564</v>
      </c>
      <c r="H59" s="50">
        <f t="shared" si="4"/>
        <v>234.70033</v>
      </c>
      <c r="I59" s="34">
        <f t="shared" si="5"/>
        <v>1145.1885545111602</v>
      </c>
      <c r="J59" s="27"/>
      <c r="K59" s="27"/>
      <c r="L59" s="86">
        <v>40.07214</v>
      </c>
      <c r="M59" s="50">
        <f t="shared" si="6"/>
        <v>40.07214</v>
      </c>
      <c r="N59" s="34" t="e">
        <f t="shared" si="7"/>
        <v>#DIV/0!</v>
      </c>
      <c r="O59" s="50">
        <f t="shared" si="8"/>
        <v>40.07214</v>
      </c>
      <c r="P59" s="34"/>
      <c r="Q59" s="50">
        <f t="shared" si="10"/>
        <v>-217.08350000000002</v>
      </c>
      <c r="R59" s="34">
        <f t="shared" si="11"/>
        <v>15.582835359939995</v>
      </c>
      <c r="S59" s="27"/>
      <c r="T59" s="27"/>
      <c r="U59" s="86">
        <v>0</v>
      </c>
      <c r="V59" s="39">
        <f t="shared" si="12"/>
        <v>0</v>
      </c>
      <c r="W59" s="39"/>
      <c r="X59" s="39">
        <f t="shared" si="14"/>
        <v>-40.07214</v>
      </c>
      <c r="Y59" s="39">
        <f t="shared" si="15"/>
        <v>0</v>
      </c>
      <c r="Z59" s="39">
        <f t="shared" si="16"/>
        <v>-257.15564</v>
      </c>
      <c r="AA59" s="39">
        <f t="shared" si="17"/>
        <v>0</v>
      </c>
      <c r="AB59" s="39" t="e">
        <f t="shared" si="0"/>
        <v>#DIV/0!</v>
      </c>
      <c r="AC59" s="39">
        <f t="shared" si="23"/>
        <v>0</v>
      </c>
      <c r="AD59" s="27"/>
      <c r="AE59" s="27"/>
      <c r="AF59" s="86">
        <v>0</v>
      </c>
      <c r="AG59" s="27"/>
      <c r="AH59" s="86">
        <v>0</v>
      </c>
      <c r="AI59" s="39" t="e">
        <f t="shared" si="21"/>
        <v>#DIV/0!</v>
      </c>
      <c r="AJ59" s="27">
        <f t="shared" si="20"/>
        <v>0</v>
      </c>
      <c r="AK59" s="39"/>
      <c r="AL59" s="27">
        <f t="shared" si="2"/>
        <v>0</v>
      </c>
      <c r="AM59" s="39"/>
    </row>
    <row r="60" spans="1:39" ht="33.75" customHeight="1">
      <c r="A60" s="6" t="s">
        <v>74</v>
      </c>
      <c r="B60" s="7" t="s">
        <v>75</v>
      </c>
      <c r="C60" s="27">
        <v>1340.78691</v>
      </c>
      <c r="D60" s="27">
        <v>862.12249</v>
      </c>
      <c r="E60" s="27">
        <v>514.3117</v>
      </c>
      <c r="F60" s="27">
        <v>23.33132</v>
      </c>
      <c r="G60" s="86">
        <v>140.18</v>
      </c>
      <c r="H60" s="50">
        <f t="shared" si="4"/>
        <v>116.84868</v>
      </c>
      <c r="I60" s="34">
        <f t="shared" si="5"/>
        <v>600.8232710365294</v>
      </c>
      <c r="J60" s="27"/>
      <c r="K60" s="27"/>
      <c r="L60" s="86">
        <v>1799.093</v>
      </c>
      <c r="M60" s="50">
        <f t="shared" si="6"/>
        <v>1799.093</v>
      </c>
      <c r="N60" s="34" t="e">
        <f t="shared" si="7"/>
        <v>#DIV/0!</v>
      </c>
      <c r="O60" s="50">
        <f t="shared" si="8"/>
        <v>1799.093</v>
      </c>
      <c r="P60" s="34"/>
      <c r="Q60" s="50">
        <f t="shared" si="10"/>
        <v>1658.913</v>
      </c>
      <c r="R60" s="34">
        <f t="shared" si="11"/>
        <v>1283.416321871879</v>
      </c>
      <c r="S60" s="27"/>
      <c r="T60" s="27"/>
      <c r="U60" s="86">
        <v>0</v>
      </c>
      <c r="V60" s="39">
        <f t="shared" si="12"/>
        <v>0</v>
      </c>
      <c r="W60" s="39"/>
      <c r="X60" s="39">
        <f t="shared" si="14"/>
        <v>-1799.093</v>
      </c>
      <c r="Y60" s="39">
        <f t="shared" si="15"/>
        <v>0</v>
      </c>
      <c r="Z60" s="39">
        <f t="shared" si="16"/>
        <v>-140.18</v>
      </c>
      <c r="AA60" s="39">
        <f t="shared" si="17"/>
        <v>0</v>
      </c>
      <c r="AB60" s="39" t="e">
        <f t="shared" si="0"/>
        <v>#DIV/0!</v>
      </c>
      <c r="AC60" s="39">
        <f t="shared" si="23"/>
        <v>0</v>
      </c>
      <c r="AD60" s="27"/>
      <c r="AE60" s="27"/>
      <c r="AF60" s="86">
        <v>0</v>
      </c>
      <c r="AG60" s="27"/>
      <c r="AH60" s="86">
        <v>0</v>
      </c>
      <c r="AI60" s="39" t="e">
        <f t="shared" si="21"/>
        <v>#DIV/0!</v>
      </c>
      <c r="AJ60" s="27">
        <f t="shared" si="20"/>
        <v>0</v>
      </c>
      <c r="AK60" s="39"/>
      <c r="AL60" s="27">
        <f t="shared" si="2"/>
        <v>0</v>
      </c>
      <c r="AM60" s="39"/>
    </row>
    <row r="61" spans="1:39" ht="43.5" customHeight="1">
      <c r="A61" s="6" t="s">
        <v>76</v>
      </c>
      <c r="B61" s="7" t="s">
        <v>77</v>
      </c>
      <c r="C61" s="27">
        <f>SUM(C62:C63)</f>
        <v>12936.33416</v>
      </c>
      <c r="D61" s="27">
        <f>SUM(D62:D63)</f>
        <v>19917.28055</v>
      </c>
      <c r="E61" s="27">
        <f>SUM(E62:E63)</f>
        <v>19401.14026</v>
      </c>
      <c r="F61" s="27">
        <f>SUM(F62:F64)</f>
        <v>19491.66066</v>
      </c>
      <c r="G61" s="86">
        <f>SUM(G62:G64)</f>
        <v>22304.86446</v>
      </c>
      <c r="H61" s="50">
        <f t="shared" si="4"/>
        <v>2813.2037999999993</v>
      </c>
      <c r="I61" s="34">
        <f t="shared" si="5"/>
        <v>114.43285848790268</v>
      </c>
      <c r="J61" s="27">
        <f>SUM(J62:J64)</f>
        <v>21500</v>
      </c>
      <c r="K61" s="27">
        <f>SUM(K62:K64)</f>
        <v>21500</v>
      </c>
      <c r="L61" s="86">
        <f>SUM(L62:L64)</f>
        <v>18065.975939999997</v>
      </c>
      <c r="M61" s="50">
        <f t="shared" si="6"/>
        <v>-3434.0240600000034</v>
      </c>
      <c r="N61" s="34">
        <f t="shared" si="7"/>
        <v>84.02779506976744</v>
      </c>
      <c r="O61" s="50">
        <f t="shared" si="8"/>
        <v>-3434.0240600000034</v>
      </c>
      <c r="P61" s="34">
        <f t="shared" si="9"/>
        <v>84.02779506976744</v>
      </c>
      <c r="Q61" s="50">
        <f t="shared" si="10"/>
        <v>-4238.888520000004</v>
      </c>
      <c r="R61" s="34">
        <f t="shared" si="11"/>
        <v>80.99567685066307</v>
      </c>
      <c r="S61" s="27">
        <v>35991</v>
      </c>
      <c r="T61" s="27">
        <f>SUM(T62:T64)</f>
        <v>21500</v>
      </c>
      <c r="U61" s="86">
        <f>SUM(U62:U64)</f>
        <v>21500</v>
      </c>
      <c r="V61" s="39">
        <f t="shared" si="12"/>
        <v>0</v>
      </c>
      <c r="W61" s="39">
        <f t="shared" si="13"/>
        <v>100</v>
      </c>
      <c r="X61" s="39">
        <f t="shared" si="14"/>
        <v>3434.0240600000034</v>
      </c>
      <c r="Y61" s="39">
        <f t="shared" si="15"/>
        <v>119.00823997222707</v>
      </c>
      <c r="Z61" s="39">
        <f t="shared" si="16"/>
        <v>-804.8644600000007</v>
      </c>
      <c r="AA61" s="39">
        <f t="shared" si="17"/>
        <v>96.39152947356668</v>
      </c>
      <c r="AB61" s="39">
        <f t="shared" si="0"/>
        <v>100</v>
      </c>
      <c r="AC61" s="39">
        <f t="shared" si="23"/>
        <v>-14491</v>
      </c>
      <c r="AD61" s="27">
        <f>SUM(AD62:AD64)</f>
        <v>21500</v>
      </c>
      <c r="AE61" s="27">
        <f>SUM(AE62:AE64)</f>
        <v>35991</v>
      </c>
      <c r="AF61" s="86">
        <f>SUM(AF62:AF64)</f>
        <v>22000</v>
      </c>
      <c r="AG61" s="27">
        <f>SUM(AG62:AG64)</f>
        <v>35991</v>
      </c>
      <c r="AH61" s="86">
        <f>SUM(AH62:AH64)</f>
        <v>22000</v>
      </c>
      <c r="AI61" s="39">
        <f t="shared" si="21"/>
        <v>102.32558139534885</v>
      </c>
      <c r="AJ61" s="27">
        <f t="shared" si="20"/>
        <v>500</v>
      </c>
      <c r="AK61" s="39">
        <f t="shared" si="22"/>
        <v>102.32558139534885</v>
      </c>
      <c r="AL61" s="27">
        <f t="shared" si="2"/>
        <v>0</v>
      </c>
      <c r="AM61" s="39">
        <f t="shared" si="3"/>
        <v>100</v>
      </c>
    </row>
    <row r="62" spans="1:39" s="14" customFormat="1" ht="30.75" customHeight="1">
      <c r="A62" s="3" t="s">
        <v>326</v>
      </c>
      <c r="B62" s="13" t="s">
        <v>223</v>
      </c>
      <c r="C62" s="15">
        <v>12936.33416</v>
      </c>
      <c r="D62" s="15">
        <v>18240.15923</v>
      </c>
      <c r="E62" s="15">
        <v>18724.92182</v>
      </c>
      <c r="F62" s="15">
        <v>19052.47394</v>
      </c>
      <c r="G62" s="59">
        <v>22113.10515</v>
      </c>
      <c r="H62" s="49">
        <f t="shared" si="4"/>
        <v>3060.6312099999996</v>
      </c>
      <c r="I62" s="35">
        <f t="shared" si="5"/>
        <v>116.06421937454701</v>
      </c>
      <c r="J62" s="15">
        <v>21500</v>
      </c>
      <c r="K62" s="15">
        <v>21500</v>
      </c>
      <c r="L62" s="59">
        <v>17800</v>
      </c>
      <c r="M62" s="49">
        <f t="shared" si="6"/>
        <v>-3700</v>
      </c>
      <c r="N62" s="35">
        <f t="shared" si="7"/>
        <v>82.7906976744186</v>
      </c>
      <c r="O62" s="49">
        <f t="shared" si="8"/>
        <v>-3700</v>
      </c>
      <c r="P62" s="35">
        <f t="shared" si="9"/>
        <v>82.7906976744186</v>
      </c>
      <c r="Q62" s="49">
        <f t="shared" si="10"/>
        <v>-4313.105149999999</v>
      </c>
      <c r="R62" s="35">
        <f t="shared" si="11"/>
        <v>80.49525328648835</v>
      </c>
      <c r="S62" s="15"/>
      <c r="T62" s="15">
        <v>21500</v>
      </c>
      <c r="U62" s="59">
        <v>21500</v>
      </c>
      <c r="V62" s="40">
        <f t="shared" si="12"/>
        <v>0</v>
      </c>
      <c r="W62" s="40">
        <f t="shared" si="13"/>
        <v>100</v>
      </c>
      <c r="X62" s="40">
        <f t="shared" si="14"/>
        <v>3700</v>
      </c>
      <c r="Y62" s="40">
        <f t="shared" si="15"/>
        <v>120.78651685393258</v>
      </c>
      <c r="Z62" s="40">
        <f t="shared" si="16"/>
        <v>-613.1051499999994</v>
      </c>
      <c r="AA62" s="40">
        <f t="shared" si="17"/>
        <v>97.22741267749998</v>
      </c>
      <c r="AB62" s="40">
        <f t="shared" si="0"/>
        <v>100</v>
      </c>
      <c r="AC62" s="40">
        <f t="shared" si="23"/>
        <v>21500</v>
      </c>
      <c r="AD62" s="15">
        <v>21500</v>
      </c>
      <c r="AE62" s="15">
        <v>35991</v>
      </c>
      <c r="AF62" s="59">
        <v>22000</v>
      </c>
      <c r="AG62" s="15">
        <v>35991</v>
      </c>
      <c r="AH62" s="59">
        <v>22000</v>
      </c>
      <c r="AI62" s="40">
        <f t="shared" si="21"/>
        <v>102.32558139534885</v>
      </c>
      <c r="AJ62" s="15">
        <f t="shared" si="20"/>
        <v>500</v>
      </c>
      <c r="AK62" s="40">
        <f t="shared" si="22"/>
        <v>102.32558139534885</v>
      </c>
      <c r="AL62" s="15">
        <f t="shared" si="2"/>
        <v>0</v>
      </c>
      <c r="AM62" s="40">
        <f t="shared" si="3"/>
        <v>100</v>
      </c>
    </row>
    <row r="63" spans="1:39" s="14" customFormat="1" ht="39" customHeight="1">
      <c r="A63" s="3" t="s">
        <v>194</v>
      </c>
      <c r="B63" s="13" t="s">
        <v>224</v>
      </c>
      <c r="C63" s="15">
        <v>0</v>
      </c>
      <c r="D63" s="15">
        <v>1677.12132</v>
      </c>
      <c r="E63" s="15">
        <v>676.21844</v>
      </c>
      <c r="F63" s="15">
        <v>439.18672</v>
      </c>
      <c r="G63" s="59">
        <v>68.87409</v>
      </c>
      <c r="H63" s="49">
        <f t="shared" si="4"/>
        <v>-370.31263</v>
      </c>
      <c r="I63" s="35">
        <f t="shared" si="5"/>
        <v>15.682188659984982</v>
      </c>
      <c r="J63" s="15"/>
      <c r="K63" s="15"/>
      <c r="L63" s="59">
        <v>75.78881</v>
      </c>
      <c r="M63" s="49">
        <f t="shared" si="6"/>
        <v>75.78881</v>
      </c>
      <c r="N63" s="35" t="e">
        <f t="shared" si="7"/>
        <v>#DIV/0!</v>
      </c>
      <c r="O63" s="49">
        <f t="shared" si="8"/>
        <v>75.78881</v>
      </c>
      <c r="P63" s="35"/>
      <c r="Q63" s="49">
        <f t="shared" si="10"/>
        <v>6.914720000000003</v>
      </c>
      <c r="R63" s="35">
        <f t="shared" si="11"/>
        <v>110.03965351847118</v>
      </c>
      <c r="S63" s="15"/>
      <c r="T63" s="15"/>
      <c r="U63" s="59"/>
      <c r="V63" s="40">
        <f t="shared" si="12"/>
        <v>0</v>
      </c>
      <c r="W63" s="40"/>
      <c r="X63" s="40">
        <f t="shared" si="14"/>
        <v>-75.78881</v>
      </c>
      <c r="Y63" s="40">
        <f t="shared" si="15"/>
        <v>0</v>
      </c>
      <c r="Z63" s="40">
        <f t="shared" si="16"/>
        <v>-68.87409</v>
      </c>
      <c r="AA63" s="40">
        <f t="shared" si="17"/>
        <v>0</v>
      </c>
      <c r="AB63" s="40" t="e">
        <f t="shared" si="0"/>
        <v>#DIV/0!</v>
      </c>
      <c r="AC63" s="40">
        <f t="shared" si="23"/>
        <v>0</v>
      </c>
      <c r="AD63" s="15"/>
      <c r="AE63" s="15"/>
      <c r="AF63" s="59"/>
      <c r="AG63" s="15"/>
      <c r="AH63" s="59"/>
      <c r="AI63" s="40" t="e">
        <f t="shared" si="21"/>
        <v>#DIV/0!</v>
      </c>
      <c r="AJ63" s="15">
        <f t="shared" si="20"/>
        <v>0</v>
      </c>
      <c r="AK63" s="40"/>
      <c r="AL63" s="15">
        <f t="shared" si="2"/>
        <v>0</v>
      </c>
      <c r="AM63" s="40"/>
    </row>
    <row r="64" spans="1:39" s="14" customFormat="1" ht="39" customHeight="1">
      <c r="A64" s="3" t="s">
        <v>333</v>
      </c>
      <c r="B64" s="13" t="s">
        <v>332</v>
      </c>
      <c r="C64" s="15"/>
      <c r="D64" s="15"/>
      <c r="E64" s="15"/>
      <c r="F64" s="15"/>
      <c r="G64" s="59">
        <v>122.88522</v>
      </c>
      <c r="H64" s="49">
        <f t="shared" si="4"/>
        <v>122.88522</v>
      </c>
      <c r="I64" s="35" t="e">
        <f t="shared" si="5"/>
        <v>#DIV/0!</v>
      </c>
      <c r="J64" s="15"/>
      <c r="K64" s="15"/>
      <c r="L64" s="59">
        <v>190.18713</v>
      </c>
      <c r="M64" s="49">
        <f t="shared" si="6"/>
        <v>190.18713</v>
      </c>
      <c r="N64" s="35" t="e">
        <f t="shared" si="7"/>
        <v>#DIV/0!</v>
      </c>
      <c r="O64" s="49">
        <f t="shared" si="8"/>
        <v>190.18713</v>
      </c>
      <c r="P64" s="35"/>
      <c r="Q64" s="49">
        <f>L64-G64</f>
        <v>67.30190999999999</v>
      </c>
      <c r="R64" s="35">
        <f>L64/G64*100</f>
        <v>154.7681079954123</v>
      </c>
      <c r="S64" s="15"/>
      <c r="T64" s="15">
        <v>0</v>
      </c>
      <c r="U64" s="59">
        <v>0</v>
      </c>
      <c r="V64" s="40">
        <f t="shared" si="12"/>
        <v>0</v>
      </c>
      <c r="W64" s="40"/>
      <c r="X64" s="40">
        <f t="shared" si="14"/>
        <v>-190.18713</v>
      </c>
      <c r="Y64" s="40">
        <f t="shared" si="15"/>
        <v>0</v>
      </c>
      <c r="Z64" s="40">
        <f t="shared" si="16"/>
        <v>-122.88522</v>
      </c>
      <c r="AA64" s="40">
        <f t="shared" si="17"/>
        <v>0</v>
      </c>
      <c r="AB64" s="40" t="e">
        <f t="shared" si="0"/>
        <v>#DIV/0!</v>
      </c>
      <c r="AC64" s="40">
        <f t="shared" si="23"/>
        <v>0</v>
      </c>
      <c r="AD64" s="15">
        <v>0</v>
      </c>
      <c r="AE64" s="15">
        <v>0</v>
      </c>
      <c r="AF64" s="59">
        <v>0</v>
      </c>
      <c r="AG64" s="15">
        <v>0</v>
      </c>
      <c r="AH64" s="59">
        <v>0</v>
      </c>
      <c r="AI64" s="40" t="e">
        <f t="shared" si="21"/>
        <v>#DIV/0!</v>
      </c>
      <c r="AJ64" s="15">
        <f t="shared" si="20"/>
        <v>0</v>
      </c>
      <c r="AK64" s="40"/>
      <c r="AL64" s="15">
        <f t="shared" si="2"/>
        <v>0</v>
      </c>
      <c r="AM64" s="40"/>
    </row>
    <row r="65" spans="1:39" ht="55.5" customHeight="1">
      <c r="A65" s="6" t="s">
        <v>225</v>
      </c>
      <c r="B65" s="7" t="s">
        <v>220</v>
      </c>
      <c r="C65" s="27">
        <f>SUM(C66:C67)</f>
        <v>0</v>
      </c>
      <c r="D65" s="27">
        <f>SUM(D66:D67)</f>
        <v>0</v>
      </c>
      <c r="E65" s="27">
        <f>SUM(E66:E67)</f>
        <v>0</v>
      </c>
      <c r="F65" s="27">
        <f>SUM(F66:F67)</f>
        <v>5471.3796999999995</v>
      </c>
      <c r="G65" s="86">
        <f>SUM(G66:G67)</f>
        <v>5714.6878400000005</v>
      </c>
      <c r="H65" s="50">
        <f t="shared" si="4"/>
        <v>243.308140000001</v>
      </c>
      <c r="I65" s="34">
        <f t="shared" si="5"/>
        <v>104.44692478571721</v>
      </c>
      <c r="J65" s="27">
        <f>SUM(J66:J67)</f>
        <v>11944.71489</v>
      </c>
      <c r="K65" s="27">
        <f>SUM(K66:K67)</f>
        <v>11944.71489</v>
      </c>
      <c r="L65" s="86">
        <f>SUM(L66:L67)</f>
        <v>15501.885590000002</v>
      </c>
      <c r="M65" s="50">
        <f t="shared" si="6"/>
        <v>3557.1707000000024</v>
      </c>
      <c r="N65" s="34">
        <f t="shared" si="7"/>
        <v>129.7802897160654</v>
      </c>
      <c r="O65" s="50">
        <f t="shared" si="8"/>
        <v>3557.1707000000024</v>
      </c>
      <c r="P65" s="34">
        <f t="shared" si="9"/>
        <v>129.7802897160654</v>
      </c>
      <c r="Q65" s="50">
        <f t="shared" si="10"/>
        <v>9787.197750000001</v>
      </c>
      <c r="R65" s="34">
        <f t="shared" si="11"/>
        <v>271.2639084412352</v>
      </c>
      <c r="S65" s="27">
        <f>SUM(S66:S67)</f>
        <v>0</v>
      </c>
      <c r="T65" s="27">
        <f>SUM(T66:T67)</f>
        <v>11911.94549</v>
      </c>
      <c r="U65" s="86">
        <f>SUM(U66:U67)</f>
        <v>14491.23065</v>
      </c>
      <c r="V65" s="39">
        <f t="shared" si="12"/>
        <v>2546.5157600000002</v>
      </c>
      <c r="W65" s="39">
        <f t="shared" si="13"/>
        <v>121.31918411993172</v>
      </c>
      <c r="X65" s="39">
        <f t="shared" si="14"/>
        <v>-1010.6549400000022</v>
      </c>
      <c r="Y65" s="39">
        <f t="shared" si="15"/>
        <v>93.48043865933343</v>
      </c>
      <c r="Z65" s="39">
        <f t="shared" si="16"/>
        <v>8776.542809999999</v>
      </c>
      <c r="AA65" s="39">
        <f t="shared" si="17"/>
        <v>253.57869153531928</v>
      </c>
      <c r="AB65" s="39">
        <f t="shared" si="0"/>
        <v>121.65292950815878</v>
      </c>
      <c r="AC65" s="39">
        <f t="shared" si="23"/>
        <v>14491.23065</v>
      </c>
      <c r="AD65" s="27">
        <f>SUM(AD66:AD67)</f>
        <v>11911.94549</v>
      </c>
      <c r="AE65" s="27">
        <f>SUM(AE66:AE67)</f>
        <v>0</v>
      </c>
      <c r="AF65" s="86">
        <f>SUM(AF66:AF67)</f>
        <v>14491.23065</v>
      </c>
      <c r="AG65" s="27">
        <f>SUM(AG66:AG67)</f>
        <v>0</v>
      </c>
      <c r="AH65" s="86">
        <f>SUM(AH66:AH67)</f>
        <v>14491.23065</v>
      </c>
      <c r="AI65" s="39">
        <f t="shared" si="21"/>
        <v>121.65292950815878</v>
      </c>
      <c r="AJ65" s="27">
        <f t="shared" si="20"/>
        <v>0</v>
      </c>
      <c r="AK65" s="39">
        <f t="shared" si="22"/>
        <v>100</v>
      </c>
      <c r="AL65" s="27">
        <f t="shared" si="2"/>
        <v>0</v>
      </c>
      <c r="AM65" s="39">
        <f t="shared" si="3"/>
        <v>100</v>
      </c>
    </row>
    <row r="66" spans="1:39" s="14" customFormat="1" ht="31.5" customHeight="1">
      <c r="A66" s="3" t="s">
        <v>221</v>
      </c>
      <c r="B66" s="13" t="s">
        <v>226</v>
      </c>
      <c r="C66" s="15">
        <v>0</v>
      </c>
      <c r="D66" s="15">
        <v>0</v>
      </c>
      <c r="E66" s="15">
        <v>0</v>
      </c>
      <c r="F66" s="15">
        <v>2498.17657</v>
      </c>
      <c r="G66" s="59">
        <v>4613.98206</v>
      </c>
      <c r="H66" s="49">
        <f t="shared" si="4"/>
        <v>2115.80549</v>
      </c>
      <c r="I66" s="35">
        <f t="shared" si="5"/>
        <v>184.69399302708217</v>
      </c>
      <c r="J66" s="15">
        <v>10404.91489</v>
      </c>
      <c r="K66" s="15">
        <v>10404.91489</v>
      </c>
      <c r="L66" s="59">
        <v>13548.63534</v>
      </c>
      <c r="M66" s="49">
        <f t="shared" si="6"/>
        <v>3143.7204500000007</v>
      </c>
      <c r="N66" s="35">
        <f t="shared" si="7"/>
        <v>130.21380264264707</v>
      </c>
      <c r="O66" s="49">
        <f t="shared" si="8"/>
        <v>3143.7204500000007</v>
      </c>
      <c r="P66" s="35">
        <f t="shared" si="9"/>
        <v>130.21380264264707</v>
      </c>
      <c r="Q66" s="49">
        <f t="shared" si="10"/>
        <v>8934.65328</v>
      </c>
      <c r="R66" s="35">
        <f t="shared" si="11"/>
        <v>293.64299999033807</v>
      </c>
      <c r="S66" s="15"/>
      <c r="T66" s="15">
        <v>10372.14549</v>
      </c>
      <c r="U66" s="59">
        <v>12951.43065</v>
      </c>
      <c r="V66" s="40">
        <f t="shared" si="12"/>
        <v>2546.5157600000002</v>
      </c>
      <c r="W66" s="40">
        <f t="shared" si="13"/>
        <v>124.47416232541619</v>
      </c>
      <c r="X66" s="40">
        <f t="shared" si="14"/>
        <v>-597.2046900000005</v>
      </c>
      <c r="Y66" s="40">
        <f t="shared" si="15"/>
        <v>95.59214138536257</v>
      </c>
      <c r="Z66" s="40">
        <f t="shared" si="16"/>
        <v>8337.44859</v>
      </c>
      <c r="AA66" s="40">
        <f t="shared" si="17"/>
        <v>280.69963171898416</v>
      </c>
      <c r="AB66" s="40">
        <f t="shared" si="0"/>
        <v>124.86742171604459</v>
      </c>
      <c r="AC66" s="40">
        <f t="shared" si="23"/>
        <v>12951.43065</v>
      </c>
      <c r="AD66" s="15">
        <v>10372.14549</v>
      </c>
      <c r="AE66" s="15"/>
      <c r="AF66" s="59">
        <v>12951.43065</v>
      </c>
      <c r="AG66" s="15"/>
      <c r="AH66" s="59">
        <v>12951.43065</v>
      </c>
      <c r="AI66" s="40">
        <f t="shared" si="21"/>
        <v>124.86742171604459</v>
      </c>
      <c r="AJ66" s="15">
        <f t="shared" si="20"/>
        <v>0</v>
      </c>
      <c r="AK66" s="40">
        <f t="shared" si="22"/>
        <v>100</v>
      </c>
      <c r="AL66" s="15">
        <f t="shared" si="2"/>
        <v>0</v>
      </c>
      <c r="AM66" s="40">
        <f t="shared" si="3"/>
        <v>100</v>
      </c>
    </row>
    <row r="67" spans="1:39" s="14" customFormat="1" ht="28.5" customHeight="1">
      <c r="A67" s="3" t="s">
        <v>222</v>
      </c>
      <c r="B67" s="13" t="s">
        <v>227</v>
      </c>
      <c r="C67" s="15">
        <v>0</v>
      </c>
      <c r="D67" s="15">
        <v>0</v>
      </c>
      <c r="E67" s="15">
        <v>0</v>
      </c>
      <c r="F67" s="15">
        <v>2973.20313</v>
      </c>
      <c r="G67" s="59">
        <v>1100.70578</v>
      </c>
      <c r="H67" s="49">
        <f t="shared" si="4"/>
        <v>-1872.4973499999999</v>
      </c>
      <c r="I67" s="35">
        <f t="shared" si="5"/>
        <v>37.02087384792979</v>
      </c>
      <c r="J67" s="15">
        <v>1539.8</v>
      </c>
      <c r="K67" s="15">
        <v>1539.8</v>
      </c>
      <c r="L67" s="59">
        <v>1953.25025</v>
      </c>
      <c r="M67" s="49">
        <f t="shared" si="6"/>
        <v>413.4502500000001</v>
      </c>
      <c r="N67" s="35">
        <f t="shared" si="7"/>
        <v>126.85090596181323</v>
      </c>
      <c r="O67" s="49">
        <f t="shared" si="8"/>
        <v>413.4502500000001</v>
      </c>
      <c r="P67" s="35">
        <f t="shared" si="9"/>
        <v>126.85090596181323</v>
      </c>
      <c r="Q67" s="49">
        <f t="shared" si="10"/>
        <v>852.54447</v>
      </c>
      <c r="R67" s="35">
        <f t="shared" si="11"/>
        <v>177.45434661022676</v>
      </c>
      <c r="S67" s="15"/>
      <c r="T67" s="15">
        <v>1539.8</v>
      </c>
      <c r="U67" s="59">
        <v>1539.8</v>
      </c>
      <c r="V67" s="40">
        <f t="shared" si="12"/>
        <v>0</v>
      </c>
      <c r="W67" s="40">
        <f t="shared" si="13"/>
        <v>100</v>
      </c>
      <c r="X67" s="40">
        <f t="shared" si="14"/>
        <v>-413.4502500000001</v>
      </c>
      <c r="Y67" s="40">
        <f t="shared" si="15"/>
        <v>78.83270461631837</v>
      </c>
      <c r="Z67" s="40">
        <f t="shared" si="16"/>
        <v>439.09421999999995</v>
      </c>
      <c r="AA67" s="40">
        <f t="shared" si="17"/>
        <v>139.8920608920578</v>
      </c>
      <c r="AB67" s="40">
        <f t="shared" si="0"/>
        <v>100</v>
      </c>
      <c r="AC67" s="40">
        <f t="shared" si="23"/>
        <v>1539.8</v>
      </c>
      <c r="AD67" s="15">
        <v>1539.8</v>
      </c>
      <c r="AE67" s="15"/>
      <c r="AF67" s="59">
        <v>1539.8</v>
      </c>
      <c r="AG67" s="15"/>
      <c r="AH67" s="59">
        <v>1539.8</v>
      </c>
      <c r="AI67" s="40">
        <f t="shared" si="21"/>
        <v>100</v>
      </c>
      <c r="AJ67" s="15">
        <f t="shared" si="20"/>
        <v>0</v>
      </c>
      <c r="AK67" s="40">
        <f t="shared" si="22"/>
        <v>100</v>
      </c>
      <c r="AL67" s="15">
        <f t="shared" si="2"/>
        <v>0</v>
      </c>
      <c r="AM67" s="40">
        <f t="shared" si="3"/>
        <v>100</v>
      </c>
    </row>
    <row r="68" spans="1:39" s="1" customFormat="1" ht="21.75" customHeight="1">
      <c r="A68" s="4" t="s">
        <v>33</v>
      </c>
      <c r="B68" s="5" t="s">
        <v>34</v>
      </c>
      <c r="C68" s="22">
        <f>C69</f>
        <v>4990.40047</v>
      </c>
      <c r="D68" s="22">
        <f>D69</f>
        <v>4783.32339</v>
      </c>
      <c r="E68" s="22">
        <f>E69</f>
        <v>4532.949993</v>
      </c>
      <c r="F68" s="22">
        <f>F69</f>
        <v>5479.68687</v>
      </c>
      <c r="G68" s="57">
        <f>G69</f>
        <v>4276.40726</v>
      </c>
      <c r="H68" s="55">
        <f t="shared" si="4"/>
        <v>-1203.2796100000005</v>
      </c>
      <c r="I68" s="33">
        <f t="shared" si="5"/>
        <v>78.0410881397681</v>
      </c>
      <c r="J68" s="22">
        <f>J69</f>
        <v>1720.13014</v>
      </c>
      <c r="K68" s="22">
        <f>K69</f>
        <v>1720.13014</v>
      </c>
      <c r="L68" s="57">
        <f>L69</f>
        <v>4800.6232899999995</v>
      </c>
      <c r="M68" s="55">
        <f t="shared" si="6"/>
        <v>3080.4931499999993</v>
      </c>
      <c r="N68" s="33">
        <f t="shared" si="7"/>
        <v>279.08488889102307</v>
      </c>
      <c r="O68" s="55">
        <f t="shared" si="8"/>
        <v>3080.4931499999993</v>
      </c>
      <c r="P68" s="33">
        <f t="shared" si="9"/>
        <v>279.08488889102307</v>
      </c>
      <c r="Q68" s="55">
        <f t="shared" si="10"/>
        <v>524.2160299999996</v>
      </c>
      <c r="R68" s="33">
        <f t="shared" si="11"/>
        <v>112.25832803398616</v>
      </c>
      <c r="S68" s="22">
        <v>10753</v>
      </c>
      <c r="T68" s="22">
        <f>T69</f>
        <v>1720.13014</v>
      </c>
      <c r="U68" s="57">
        <f>U69</f>
        <v>2092.2735300000004</v>
      </c>
      <c r="V68" s="38">
        <f t="shared" si="12"/>
        <v>372.1433900000004</v>
      </c>
      <c r="W68" s="38">
        <f t="shared" si="13"/>
        <v>121.63460666993488</v>
      </c>
      <c r="X68" s="38">
        <f t="shared" si="14"/>
        <v>-2708.349759999999</v>
      </c>
      <c r="Y68" s="38">
        <f t="shared" si="15"/>
        <v>43.583372483284364</v>
      </c>
      <c r="Z68" s="38">
        <f t="shared" si="16"/>
        <v>-2184.1337299999996</v>
      </c>
      <c r="AA68" s="38">
        <f t="shared" si="17"/>
        <v>48.92596525055942</v>
      </c>
      <c r="AB68" s="38">
        <f t="shared" si="0"/>
        <v>121.63460666993488</v>
      </c>
      <c r="AC68" s="38">
        <f t="shared" si="23"/>
        <v>-8660.72647</v>
      </c>
      <c r="AD68" s="22">
        <f>AD69</f>
        <v>1720.13014</v>
      </c>
      <c r="AE68" s="22">
        <v>10753</v>
      </c>
      <c r="AF68" s="57">
        <f>AF69</f>
        <v>2092.2735300000004</v>
      </c>
      <c r="AG68" s="22">
        <v>10753</v>
      </c>
      <c r="AH68" s="57">
        <f>AH69</f>
        <v>2092.2735300000004</v>
      </c>
      <c r="AI68" s="38">
        <f t="shared" si="21"/>
        <v>121.63460666993488</v>
      </c>
      <c r="AJ68" s="22">
        <f t="shared" si="20"/>
        <v>0</v>
      </c>
      <c r="AK68" s="38">
        <f t="shared" si="22"/>
        <v>100</v>
      </c>
      <c r="AL68" s="22">
        <f t="shared" si="2"/>
        <v>0</v>
      </c>
      <c r="AM68" s="38">
        <f t="shared" si="3"/>
        <v>100</v>
      </c>
    </row>
    <row r="69" spans="1:39" ht="18" customHeight="1">
      <c r="A69" s="6" t="s">
        <v>35</v>
      </c>
      <c r="B69" s="7" t="s">
        <v>36</v>
      </c>
      <c r="C69" s="27">
        <v>4990.40047</v>
      </c>
      <c r="D69" s="27">
        <f>SUM(D70:D73)</f>
        <v>4783.32339</v>
      </c>
      <c r="E69" s="27">
        <f>SUM(E70:E73)</f>
        <v>4532.949993</v>
      </c>
      <c r="F69" s="27">
        <f>SUM(F70:F74)</f>
        <v>5479.68687</v>
      </c>
      <c r="G69" s="86">
        <f>SUM(G70:G74)</f>
        <v>4276.40726</v>
      </c>
      <c r="H69" s="50">
        <f t="shared" si="4"/>
        <v>-1203.2796100000005</v>
      </c>
      <c r="I69" s="34">
        <f t="shared" si="5"/>
        <v>78.0410881397681</v>
      </c>
      <c r="J69" s="27">
        <f>SUM(J70:J74)</f>
        <v>1720.13014</v>
      </c>
      <c r="K69" s="27">
        <f>SUM(K70:K74)</f>
        <v>1720.13014</v>
      </c>
      <c r="L69" s="86">
        <f>SUM(L70:L74)</f>
        <v>4800.6232899999995</v>
      </c>
      <c r="M69" s="50">
        <f t="shared" si="6"/>
        <v>3080.4931499999993</v>
      </c>
      <c r="N69" s="34">
        <f t="shared" si="7"/>
        <v>279.08488889102307</v>
      </c>
      <c r="O69" s="50">
        <f t="shared" si="8"/>
        <v>3080.4931499999993</v>
      </c>
      <c r="P69" s="34">
        <f t="shared" si="9"/>
        <v>279.08488889102307</v>
      </c>
      <c r="Q69" s="50">
        <f t="shared" si="10"/>
        <v>524.2160299999996</v>
      </c>
      <c r="R69" s="34">
        <f t="shared" si="11"/>
        <v>112.25832803398616</v>
      </c>
      <c r="S69" s="27"/>
      <c r="T69" s="27">
        <f>SUM(T70:T74)</f>
        <v>1720.13014</v>
      </c>
      <c r="U69" s="86">
        <f>SUM(U70:U74)</f>
        <v>2092.2735300000004</v>
      </c>
      <c r="V69" s="39">
        <f t="shared" si="12"/>
        <v>372.1433900000004</v>
      </c>
      <c r="W69" s="39">
        <f t="shared" si="13"/>
        <v>121.63460666993488</v>
      </c>
      <c r="X69" s="39">
        <f t="shared" si="14"/>
        <v>-2708.349759999999</v>
      </c>
      <c r="Y69" s="39">
        <f t="shared" si="15"/>
        <v>43.583372483284364</v>
      </c>
      <c r="Z69" s="39">
        <f t="shared" si="16"/>
        <v>-2184.1337299999996</v>
      </c>
      <c r="AA69" s="39">
        <f t="shared" si="17"/>
        <v>48.92596525055942</v>
      </c>
      <c r="AB69" s="39">
        <f t="shared" si="0"/>
        <v>121.63460666993488</v>
      </c>
      <c r="AC69" s="39">
        <f t="shared" si="23"/>
        <v>2092.2735300000004</v>
      </c>
      <c r="AD69" s="27">
        <f>SUM(AD70:AD74)</f>
        <v>1720.13014</v>
      </c>
      <c r="AE69" s="27"/>
      <c r="AF69" s="86">
        <f>SUM(AF70:AF74)</f>
        <v>2092.2735300000004</v>
      </c>
      <c r="AG69" s="27"/>
      <c r="AH69" s="86">
        <f>SUM(AH70:AH74)</f>
        <v>2092.2735300000004</v>
      </c>
      <c r="AI69" s="39">
        <f t="shared" si="21"/>
        <v>121.63460666993488</v>
      </c>
      <c r="AJ69" s="27">
        <f t="shared" si="20"/>
        <v>0</v>
      </c>
      <c r="AK69" s="39">
        <f t="shared" si="22"/>
        <v>100</v>
      </c>
      <c r="AL69" s="27">
        <f t="shared" si="2"/>
        <v>0</v>
      </c>
      <c r="AM69" s="39">
        <f t="shared" si="3"/>
        <v>100</v>
      </c>
    </row>
    <row r="70" spans="1:39" s="14" customFormat="1" ht="21" customHeight="1" hidden="1">
      <c r="A70" s="3" t="s">
        <v>229</v>
      </c>
      <c r="B70" s="13" t="s">
        <v>228</v>
      </c>
      <c r="C70" s="15">
        <v>989.56229</v>
      </c>
      <c r="D70" s="15">
        <v>1082.35119</v>
      </c>
      <c r="E70" s="15">
        <v>1083.917233</v>
      </c>
      <c r="F70" s="15">
        <v>2338.3742</v>
      </c>
      <c r="G70" s="59">
        <v>3122.27767</v>
      </c>
      <c r="H70" s="49">
        <f t="shared" si="4"/>
        <v>783.9034699999997</v>
      </c>
      <c r="I70" s="35">
        <f t="shared" si="5"/>
        <v>133.52343991821326</v>
      </c>
      <c r="J70" s="15">
        <v>519.77307</v>
      </c>
      <c r="K70" s="15">
        <v>519.77307</v>
      </c>
      <c r="L70" s="59">
        <v>1283.25986</v>
      </c>
      <c r="M70" s="49">
        <f t="shared" si="6"/>
        <v>763.4867899999999</v>
      </c>
      <c r="N70" s="35">
        <f t="shared" si="7"/>
        <v>246.88848539228857</v>
      </c>
      <c r="O70" s="49">
        <f t="shared" si="8"/>
        <v>763.4867899999999</v>
      </c>
      <c r="P70" s="35">
        <f t="shared" si="9"/>
        <v>246.88848539228857</v>
      </c>
      <c r="Q70" s="49">
        <f t="shared" si="10"/>
        <v>-1839.01781</v>
      </c>
      <c r="R70" s="35">
        <f t="shared" si="11"/>
        <v>41.100119708443486</v>
      </c>
      <c r="S70" s="15"/>
      <c r="T70" s="15">
        <v>519.77307</v>
      </c>
      <c r="U70" s="59">
        <v>717.52021</v>
      </c>
      <c r="V70" s="40">
        <f t="shared" si="12"/>
        <v>197.74714000000006</v>
      </c>
      <c r="W70" s="40">
        <f t="shared" si="13"/>
        <v>138.04489909413738</v>
      </c>
      <c r="X70" s="40">
        <f t="shared" si="14"/>
        <v>-565.7396499999999</v>
      </c>
      <c r="Y70" s="40">
        <f t="shared" si="15"/>
        <v>55.913866892088414</v>
      </c>
      <c r="Z70" s="40">
        <f t="shared" si="16"/>
        <v>-2404.75746</v>
      </c>
      <c r="AA70" s="40">
        <f t="shared" si="17"/>
        <v>22.980666226268085</v>
      </c>
      <c r="AB70" s="40">
        <f t="shared" si="0"/>
        <v>138.04489909413738</v>
      </c>
      <c r="AC70" s="40">
        <f t="shared" si="23"/>
        <v>717.52021</v>
      </c>
      <c r="AD70" s="15">
        <v>519.77307</v>
      </c>
      <c r="AE70" s="15"/>
      <c r="AF70" s="59">
        <v>717.52021</v>
      </c>
      <c r="AG70" s="15"/>
      <c r="AH70" s="59">
        <v>717.52021</v>
      </c>
      <c r="AI70" s="40">
        <f t="shared" si="21"/>
        <v>138.04489909413738</v>
      </c>
      <c r="AJ70" s="15">
        <f t="shared" si="20"/>
        <v>0</v>
      </c>
      <c r="AK70" s="40">
        <f t="shared" si="22"/>
        <v>100</v>
      </c>
      <c r="AL70" s="15">
        <f t="shared" si="2"/>
        <v>0</v>
      </c>
      <c r="AM70" s="40">
        <f t="shared" si="3"/>
        <v>100</v>
      </c>
    </row>
    <row r="71" spans="1:39" s="14" customFormat="1" ht="21" customHeight="1" hidden="1">
      <c r="A71" s="3" t="s">
        <v>230</v>
      </c>
      <c r="B71" s="13" t="s">
        <v>233</v>
      </c>
      <c r="C71" s="15">
        <v>937.3029</v>
      </c>
      <c r="D71" s="15">
        <v>1450.63482</v>
      </c>
      <c r="E71" s="15">
        <v>2062.2754</v>
      </c>
      <c r="F71" s="15">
        <v>2473.62527</v>
      </c>
      <c r="G71" s="59">
        <v>157.40739</v>
      </c>
      <c r="H71" s="49">
        <f t="shared" si="4"/>
        <v>-2316.21788</v>
      </c>
      <c r="I71" s="35">
        <f t="shared" si="5"/>
        <v>6.363429089645417</v>
      </c>
      <c r="J71" s="15">
        <v>1193.25666</v>
      </c>
      <c r="K71" s="15">
        <v>1193.25666</v>
      </c>
      <c r="L71" s="59">
        <v>3036.11811</v>
      </c>
      <c r="M71" s="49">
        <f t="shared" si="6"/>
        <v>1842.8614499999999</v>
      </c>
      <c r="N71" s="35">
        <f t="shared" si="7"/>
        <v>254.43965341035684</v>
      </c>
      <c r="O71" s="49">
        <f t="shared" si="8"/>
        <v>1842.8614499999999</v>
      </c>
      <c r="P71" s="35">
        <f t="shared" si="9"/>
        <v>254.43965341035684</v>
      </c>
      <c r="Q71" s="49">
        <f t="shared" si="10"/>
        <v>2878.71072</v>
      </c>
      <c r="R71" s="35">
        <f t="shared" si="11"/>
        <v>1928.8281890704116</v>
      </c>
      <c r="S71" s="15"/>
      <c r="T71" s="15">
        <v>1193.25666</v>
      </c>
      <c r="U71" s="59">
        <v>1344.69571</v>
      </c>
      <c r="V71" s="40">
        <f t="shared" si="12"/>
        <v>151.43904999999995</v>
      </c>
      <c r="W71" s="40">
        <f t="shared" si="13"/>
        <v>112.69123861416371</v>
      </c>
      <c r="X71" s="40">
        <f t="shared" si="14"/>
        <v>-1691.4224</v>
      </c>
      <c r="Y71" s="40">
        <f t="shared" si="15"/>
        <v>44.28996703293602</v>
      </c>
      <c r="Z71" s="40">
        <f t="shared" si="16"/>
        <v>1187.2883199999999</v>
      </c>
      <c r="AA71" s="40">
        <f t="shared" si="17"/>
        <v>854.277369061262</v>
      </c>
      <c r="AB71" s="40">
        <f t="shared" si="0"/>
        <v>112.69123861416371</v>
      </c>
      <c r="AC71" s="40">
        <f t="shared" si="23"/>
        <v>1344.69571</v>
      </c>
      <c r="AD71" s="15">
        <v>1193.25666</v>
      </c>
      <c r="AE71" s="15"/>
      <c r="AF71" s="59">
        <v>1344.69571</v>
      </c>
      <c r="AG71" s="15"/>
      <c r="AH71" s="59">
        <v>1344.69571</v>
      </c>
      <c r="AI71" s="40">
        <f t="shared" si="21"/>
        <v>112.69123861416371</v>
      </c>
      <c r="AJ71" s="15">
        <f t="shared" si="20"/>
        <v>0</v>
      </c>
      <c r="AK71" s="40">
        <f t="shared" si="22"/>
        <v>100</v>
      </c>
      <c r="AL71" s="15">
        <f t="shared" si="2"/>
        <v>0</v>
      </c>
      <c r="AM71" s="40">
        <f t="shared" si="3"/>
        <v>100</v>
      </c>
    </row>
    <row r="72" spans="1:39" s="14" customFormat="1" ht="21" customHeight="1" hidden="1">
      <c r="A72" s="3" t="s">
        <v>231</v>
      </c>
      <c r="B72" s="13" t="s">
        <v>234</v>
      </c>
      <c r="C72" s="15">
        <v>2609.86243</v>
      </c>
      <c r="D72" s="15">
        <v>1725.40391</v>
      </c>
      <c r="E72" s="15">
        <v>1336.17252</v>
      </c>
      <c r="F72" s="15">
        <v>618.32405</v>
      </c>
      <c r="G72" s="59">
        <v>993.10427</v>
      </c>
      <c r="H72" s="49">
        <f t="shared" si="4"/>
        <v>374.78022</v>
      </c>
      <c r="I72" s="35">
        <f t="shared" si="5"/>
        <v>160.61226633510373</v>
      </c>
      <c r="J72" s="15">
        <v>7.10041</v>
      </c>
      <c r="K72" s="15">
        <v>7.10041</v>
      </c>
      <c r="L72" s="59">
        <v>481.24532</v>
      </c>
      <c r="M72" s="49">
        <f t="shared" si="6"/>
        <v>474.14491</v>
      </c>
      <c r="N72" s="35">
        <f t="shared" si="7"/>
        <v>6777.711709605501</v>
      </c>
      <c r="O72" s="49">
        <f t="shared" si="8"/>
        <v>474.14491</v>
      </c>
      <c r="P72" s="35">
        <f t="shared" si="9"/>
        <v>6777.711709605501</v>
      </c>
      <c r="Q72" s="49">
        <f t="shared" si="10"/>
        <v>-511.85895000000005</v>
      </c>
      <c r="R72" s="35">
        <f t="shared" si="11"/>
        <v>48.45869004268806</v>
      </c>
      <c r="S72" s="15"/>
      <c r="T72" s="15">
        <v>7.10041</v>
      </c>
      <c r="U72" s="59">
        <v>29.50905</v>
      </c>
      <c r="V72" s="40">
        <f t="shared" si="12"/>
        <v>22.40864</v>
      </c>
      <c r="W72" s="40">
        <f t="shared" si="13"/>
        <v>415.59642330513304</v>
      </c>
      <c r="X72" s="40">
        <f t="shared" si="14"/>
        <v>-451.73627</v>
      </c>
      <c r="Y72" s="40">
        <f t="shared" si="15"/>
        <v>6.1318102792147675</v>
      </c>
      <c r="Z72" s="40">
        <f t="shared" si="16"/>
        <v>-963.59522</v>
      </c>
      <c r="AA72" s="40">
        <f t="shared" si="17"/>
        <v>2.9713949372103694</v>
      </c>
      <c r="AB72" s="40">
        <f t="shared" si="0"/>
        <v>415.59642330513304</v>
      </c>
      <c r="AC72" s="40">
        <f t="shared" si="23"/>
        <v>29.50905</v>
      </c>
      <c r="AD72" s="15">
        <v>7.10041</v>
      </c>
      <c r="AE72" s="15"/>
      <c r="AF72" s="59">
        <v>29.50905</v>
      </c>
      <c r="AG72" s="15"/>
      <c r="AH72" s="59">
        <v>29.50905</v>
      </c>
      <c r="AI72" s="40">
        <f t="shared" si="21"/>
        <v>415.59642330513304</v>
      </c>
      <c r="AJ72" s="15">
        <f t="shared" si="20"/>
        <v>0</v>
      </c>
      <c r="AK72" s="40">
        <f t="shared" si="22"/>
        <v>100</v>
      </c>
      <c r="AL72" s="15">
        <f t="shared" si="2"/>
        <v>0</v>
      </c>
      <c r="AM72" s="40">
        <f t="shared" si="3"/>
        <v>100</v>
      </c>
    </row>
    <row r="73" spans="1:39" s="14" customFormat="1" ht="21" customHeight="1" hidden="1">
      <c r="A73" s="3" t="s">
        <v>232</v>
      </c>
      <c r="B73" s="13" t="s">
        <v>235</v>
      </c>
      <c r="C73" s="15">
        <v>453.67285</v>
      </c>
      <c r="D73" s="15">
        <v>524.93347</v>
      </c>
      <c r="E73" s="15">
        <v>50.58484</v>
      </c>
      <c r="F73" s="15">
        <v>21.92477</v>
      </c>
      <c r="G73" s="59">
        <v>3.61786</v>
      </c>
      <c r="H73" s="49">
        <f t="shared" si="4"/>
        <v>-18.30691</v>
      </c>
      <c r="I73" s="35">
        <f t="shared" si="5"/>
        <v>16.501244938943486</v>
      </c>
      <c r="J73" s="15"/>
      <c r="K73" s="15"/>
      <c r="L73" s="59"/>
      <c r="M73" s="49">
        <f t="shared" si="6"/>
        <v>0</v>
      </c>
      <c r="N73" s="35" t="e">
        <f t="shared" si="7"/>
        <v>#DIV/0!</v>
      </c>
      <c r="O73" s="49">
        <f t="shared" si="8"/>
        <v>0</v>
      </c>
      <c r="P73" s="35" t="e">
        <f t="shared" si="9"/>
        <v>#DIV/0!</v>
      </c>
      <c r="Q73" s="49">
        <f t="shared" si="10"/>
        <v>-3.61786</v>
      </c>
      <c r="R73" s="35">
        <f t="shared" si="11"/>
        <v>0</v>
      </c>
      <c r="S73" s="15"/>
      <c r="T73" s="15"/>
      <c r="U73" s="59">
        <v>0.54856</v>
      </c>
      <c r="V73" s="40">
        <f>U73-K73</f>
        <v>0.54856</v>
      </c>
      <c r="W73" s="40" t="e">
        <f>U73/K73*100</f>
        <v>#DIV/0!</v>
      </c>
      <c r="X73" s="40">
        <f>U73-L73</f>
        <v>0.54856</v>
      </c>
      <c r="Y73" s="40" t="e">
        <f>U73/L73*100</f>
        <v>#DIV/0!</v>
      </c>
      <c r="Z73" s="40">
        <f>U73-G73</f>
        <v>-3.0692999999999997</v>
      </c>
      <c r="AA73" s="40">
        <f>U73/G73*100</f>
        <v>15.162554659384279</v>
      </c>
      <c r="AB73" s="40" t="e">
        <f t="shared" si="0"/>
        <v>#DIV/0!</v>
      </c>
      <c r="AC73" s="40">
        <f t="shared" si="23"/>
        <v>0.54856</v>
      </c>
      <c r="AD73" s="15"/>
      <c r="AE73" s="15"/>
      <c r="AF73" s="59">
        <v>0.54856</v>
      </c>
      <c r="AG73" s="15"/>
      <c r="AH73" s="59">
        <v>0.54856</v>
      </c>
      <c r="AI73" s="40" t="e">
        <f t="shared" si="21"/>
        <v>#DIV/0!</v>
      </c>
      <c r="AJ73" s="15">
        <f t="shared" si="20"/>
        <v>0</v>
      </c>
      <c r="AK73" s="40">
        <f t="shared" si="22"/>
        <v>100</v>
      </c>
      <c r="AL73" s="15">
        <f t="shared" si="2"/>
        <v>0</v>
      </c>
      <c r="AM73" s="40">
        <f t="shared" si="3"/>
        <v>100</v>
      </c>
    </row>
    <row r="74" spans="1:39" s="14" customFormat="1" ht="28.5" customHeight="1" hidden="1">
      <c r="A74" s="3" t="s">
        <v>295</v>
      </c>
      <c r="B74" s="13" t="s">
        <v>296</v>
      </c>
      <c r="C74" s="15"/>
      <c r="D74" s="15"/>
      <c r="E74" s="15"/>
      <c r="F74" s="15">
        <v>27.43858</v>
      </c>
      <c r="G74" s="59">
        <v>7.000000000000001E-05</v>
      </c>
      <c r="H74" s="49">
        <f t="shared" si="4"/>
        <v>-27.43851</v>
      </c>
      <c r="I74" s="35">
        <f t="shared" si="5"/>
        <v>0.00025511524284419965</v>
      </c>
      <c r="J74" s="15"/>
      <c r="K74" s="15"/>
      <c r="L74" s="59"/>
      <c r="M74" s="49">
        <f t="shared" si="6"/>
        <v>0</v>
      </c>
      <c r="N74" s="35" t="e">
        <f t="shared" si="7"/>
        <v>#DIV/0!</v>
      </c>
      <c r="O74" s="49">
        <f t="shared" si="8"/>
        <v>0</v>
      </c>
      <c r="P74" s="35" t="e">
        <f t="shared" si="9"/>
        <v>#DIV/0!</v>
      </c>
      <c r="Q74" s="49">
        <f t="shared" si="10"/>
        <v>-7.000000000000001E-05</v>
      </c>
      <c r="R74" s="35">
        <f t="shared" si="11"/>
        <v>0</v>
      </c>
      <c r="S74" s="15"/>
      <c r="T74" s="15"/>
      <c r="U74" s="59"/>
      <c r="V74" s="40">
        <f>U74-K74</f>
        <v>0</v>
      </c>
      <c r="W74" s="40" t="e">
        <f>U74/K74*100</f>
        <v>#DIV/0!</v>
      </c>
      <c r="X74" s="40">
        <f>U74-L74</f>
        <v>0</v>
      </c>
      <c r="Y74" s="40" t="e">
        <f>U74/L74*100</f>
        <v>#DIV/0!</v>
      </c>
      <c r="Z74" s="40">
        <f>U74-G74</f>
        <v>-7.000000000000001E-05</v>
      </c>
      <c r="AA74" s="40">
        <f>U74/G74*100</f>
        <v>0</v>
      </c>
      <c r="AB74" s="40" t="e">
        <f t="shared" si="0"/>
        <v>#DIV/0!</v>
      </c>
      <c r="AC74" s="40">
        <f t="shared" si="23"/>
        <v>0</v>
      </c>
      <c r="AD74" s="15"/>
      <c r="AE74" s="15"/>
      <c r="AF74" s="59"/>
      <c r="AG74" s="15"/>
      <c r="AH74" s="59"/>
      <c r="AI74" s="40" t="e">
        <f t="shared" si="21"/>
        <v>#DIV/0!</v>
      </c>
      <c r="AJ74" s="15">
        <f t="shared" si="20"/>
        <v>0</v>
      </c>
      <c r="AK74" s="40" t="e">
        <f t="shared" si="22"/>
        <v>#DIV/0!</v>
      </c>
      <c r="AL74" s="15">
        <f t="shared" si="2"/>
        <v>0</v>
      </c>
      <c r="AM74" s="40" t="e">
        <f t="shared" si="3"/>
        <v>#DIV/0!</v>
      </c>
    </row>
    <row r="75" spans="1:39" s="1" customFormat="1" ht="24.75" customHeight="1">
      <c r="A75" s="4" t="s">
        <v>37</v>
      </c>
      <c r="B75" s="5" t="s">
        <v>38</v>
      </c>
      <c r="C75" s="22">
        <f>C76+C77+C85+C89</f>
        <v>117920.11699000001</v>
      </c>
      <c r="D75" s="22">
        <f>D76+D77+D85+D89</f>
        <v>149060.86715</v>
      </c>
      <c r="E75" s="22">
        <f>E76+E77+E85+E89</f>
        <v>130821.16457000001</v>
      </c>
      <c r="F75" s="22">
        <f>F76+F77+F85+F89</f>
        <v>177687.98115</v>
      </c>
      <c r="G75" s="57">
        <f>G76+G77+G85+G89</f>
        <v>172263.35762999998</v>
      </c>
      <c r="H75" s="55">
        <f t="shared" si="4"/>
        <v>-5424.623520000023</v>
      </c>
      <c r="I75" s="33">
        <f t="shared" si="5"/>
        <v>96.94710723545185</v>
      </c>
      <c r="J75" s="22">
        <f>J76+J77+J85+J89</f>
        <v>163730.5</v>
      </c>
      <c r="K75" s="22">
        <f>K76+K77+K85+K89</f>
        <v>360021.95763</v>
      </c>
      <c r="L75" s="57">
        <f>L76+L77+L85+L89</f>
        <v>177500.01809999996</v>
      </c>
      <c r="M75" s="55">
        <f t="shared" si="6"/>
        <v>13769.518099999957</v>
      </c>
      <c r="N75" s="33">
        <f t="shared" si="7"/>
        <v>108.40986749567121</v>
      </c>
      <c r="O75" s="55">
        <f t="shared" si="8"/>
        <v>-182521.93953000006</v>
      </c>
      <c r="P75" s="33">
        <f t="shared" si="9"/>
        <v>49.302553452147876</v>
      </c>
      <c r="Q75" s="55">
        <f t="shared" si="10"/>
        <v>5236.660469999973</v>
      </c>
      <c r="R75" s="33">
        <f t="shared" si="11"/>
        <v>103.03991547711944</v>
      </c>
      <c r="S75" s="22">
        <v>8353</v>
      </c>
      <c r="T75" s="22">
        <f>T76+T77+T85+T89</f>
        <v>164048.5</v>
      </c>
      <c r="U75" s="57">
        <f>U76+U77+U85+U89</f>
        <v>396387.51284</v>
      </c>
      <c r="V75" s="38">
        <f t="shared" si="12"/>
        <v>36365.55520999996</v>
      </c>
      <c r="W75" s="38">
        <f t="shared" si="13"/>
        <v>110.1009270238382</v>
      </c>
      <c r="X75" s="38">
        <f t="shared" si="14"/>
        <v>218887.49474000002</v>
      </c>
      <c r="Y75" s="38">
        <f t="shared" si="15"/>
        <v>223.31688587022182</v>
      </c>
      <c r="Z75" s="38">
        <f t="shared" si="16"/>
        <v>224124.15521</v>
      </c>
      <c r="AA75" s="38">
        <f t="shared" si="17"/>
        <v>230.10553044681185</v>
      </c>
      <c r="AB75" s="38">
        <f t="shared" si="0"/>
        <v>241.62824581754782</v>
      </c>
      <c r="AC75" s="38">
        <f t="shared" si="23"/>
        <v>388034.51284</v>
      </c>
      <c r="AD75" s="22">
        <f>AD76+AD77+AD85+AD89</f>
        <v>164379.09999999998</v>
      </c>
      <c r="AE75" s="22">
        <v>8993</v>
      </c>
      <c r="AF75" s="57">
        <f>AF76+AF77+AF85+AF89</f>
        <v>200477.61452</v>
      </c>
      <c r="AG75" s="22">
        <v>9312</v>
      </c>
      <c r="AH75" s="57">
        <f>AH76+AH77+AH85+AH89</f>
        <v>201759.01452</v>
      </c>
      <c r="AI75" s="38">
        <f t="shared" si="21"/>
        <v>121.96052571160206</v>
      </c>
      <c r="AJ75" s="22">
        <f t="shared" si="20"/>
        <v>-195909.89831999998</v>
      </c>
      <c r="AK75" s="38">
        <f t="shared" si="22"/>
        <v>50.576168023971505</v>
      </c>
      <c r="AL75" s="22">
        <f t="shared" si="2"/>
        <v>1281.3999999999942</v>
      </c>
      <c r="AM75" s="38">
        <f t="shared" si="3"/>
        <v>100.63917360702241</v>
      </c>
    </row>
    <row r="76" spans="1:39" ht="30.75" customHeight="1">
      <c r="A76" s="6" t="s">
        <v>176</v>
      </c>
      <c r="B76" s="7" t="s">
        <v>177</v>
      </c>
      <c r="C76" s="27">
        <v>52.272</v>
      </c>
      <c r="D76" s="27">
        <v>0</v>
      </c>
      <c r="E76" s="27">
        <v>0</v>
      </c>
      <c r="F76" s="27">
        <v>5.682</v>
      </c>
      <c r="G76" s="86">
        <v>40.908</v>
      </c>
      <c r="H76" s="50">
        <f t="shared" si="4"/>
        <v>35.226</v>
      </c>
      <c r="I76" s="34">
        <f t="shared" si="5"/>
        <v>719.9577613516367</v>
      </c>
      <c r="J76" s="27"/>
      <c r="K76" s="27"/>
      <c r="L76" s="86"/>
      <c r="M76" s="50">
        <f t="shared" si="6"/>
        <v>0</v>
      </c>
      <c r="N76" s="34" t="e">
        <f t="shared" si="7"/>
        <v>#DIV/0!</v>
      </c>
      <c r="O76" s="50">
        <f t="shared" si="8"/>
        <v>0</v>
      </c>
      <c r="P76" s="34"/>
      <c r="Q76" s="50">
        <f t="shared" si="10"/>
        <v>-40.908</v>
      </c>
      <c r="R76" s="34">
        <f t="shared" si="11"/>
        <v>0</v>
      </c>
      <c r="S76" s="27">
        <v>0</v>
      </c>
      <c r="T76" s="27"/>
      <c r="U76" s="86"/>
      <c r="V76" s="39">
        <f>U76-K76</f>
        <v>0</v>
      </c>
      <c r="W76" s="39"/>
      <c r="X76" s="39">
        <f>U76-L76</f>
        <v>0</v>
      </c>
      <c r="Y76" s="39"/>
      <c r="Z76" s="39">
        <f>U76-G76</f>
        <v>-40.908</v>
      </c>
      <c r="AA76" s="39">
        <f>U76/G76*100</f>
        <v>0</v>
      </c>
      <c r="AB76" s="39" t="e">
        <f t="shared" si="0"/>
        <v>#DIV/0!</v>
      </c>
      <c r="AC76" s="39">
        <f t="shared" si="23"/>
        <v>0</v>
      </c>
      <c r="AD76" s="27"/>
      <c r="AE76" s="27"/>
      <c r="AF76" s="86"/>
      <c r="AG76" s="27"/>
      <c r="AH76" s="86"/>
      <c r="AI76" s="39" t="e">
        <f t="shared" si="21"/>
        <v>#DIV/0!</v>
      </c>
      <c r="AJ76" s="27">
        <f t="shared" si="20"/>
        <v>0</v>
      </c>
      <c r="AK76" s="39"/>
      <c r="AL76" s="27">
        <f t="shared" si="2"/>
        <v>0</v>
      </c>
      <c r="AM76" s="39"/>
    </row>
    <row r="77" spans="1:39" ht="27.75" customHeight="1">
      <c r="A77" s="6" t="s">
        <v>78</v>
      </c>
      <c r="B77" s="7" t="s">
        <v>79</v>
      </c>
      <c r="C77" s="27">
        <f>SUM(C78:C84)</f>
        <v>1387.12321</v>
      </c>
      <c r="D77" s="27">
        <f>SUM(D78:D84)</f>
        <v>5091.676890000001</v>
      </c>
      <c r="E77" s="27">
        <f>SUM(E78:E84)</f>
        <v>4841.4865500000005</v>
      </c>
      <c r="F77" s="27">
        <f>SUM(F78:F84)</f>
        <v>4239.979509999999</v>
      </c>
      <c r="G77" s="86">
        <f>SUM(G78:G84)</f>
        <v>7017.16909</v>
      </c>
      <c r="H77" s="50">
        <f t="shared" si="4"/>
        <v>2777.189580000001</v>
      </c>
      <c r="I77" s="34">
        <f t="shared" si="5"/>
        <v>165.5000707774647</v>
      </c>
      <c r="J77" s="27">
        <f>SUM(J78:J84)</f>
        <v>5788.7</v>
      </c>
      <c r="K77" s="27">
        <f>SUM(K78:K84)</f>
        <v>5788.7</v>
      </c>
      <c r="L77" s="86">
        <f>SUM(L78:L84)</f>
        <v>6474.19024</v>
      </c>
      <c r="M77" s="50">
        <f t="shared" si="6"/>
        <v>685.4902400000001</v>
      </c>
      <c r="N77" s="34">
        <f t="shared" si="7"/>
        <v>111.84186846787708</v>
      </c>
      <c r="O77" s="50">
        <f t="shared" si="8"/>
        <v>685.4902400000001</v>
      </c>
      <c r="P77" s="34">
        <f t="shared" si="9"/>
        <v>111.84186846787708</v>
      </c>
      <c r="Q77" s="50">
        <f t="shared" si="10"/>
        <v>-542.9788500000004</v>
      </c>
      <c r="R77" s="34">
        <f t="shared" si="11"/>
        <v>92.26213814950268</v>
      </c>
      <c r="S77" s="27">
        <f>SUM(S78:S84)</f>
        <v>0</v>
      </c>
      <c r="T77" s="27">
        <f>SUM(T78:T84)</f>
        <v>5940.3</v>
      </c>
      <c r="U77" s="86">
        <f>SUM(U78:U84)</f>
        <v>6568.099999999999</v>
      </c>
      <c r="V77" s="39">
        <f t="shared" si="12"/>
        <v>779.3999999999996</v>
      </c>
      <c r="W77" s="39">
        <f t="shared" si="13"/>
        <v>113.46416293813807</v>
      </c>
      <c r="X77" s="39">
        <f t="shared" si="14"/>
        <v>93.90975999999955</v>
      </c>
      <c r="Y77" s="39">
        <f t="shared" si="15"/>
        <v>101.45052518567942</v>
      </c>
      <c r="Z77" s="39">
        <f t="shared" si="16"/>
        <v>-449.06909000000087</v>
      </c>
      <c r="AA77" s="39">
        <f t="shared" si="17"/>
        <v>93.60042370020756</v>
      </c>
      <c r="AB77" s="39">
        <f t="shared" si="0"/>
        <v>110.5684898069121</v>
      </c>
      <c r="AC77" s="39">
        <f t="shared" si="23"/>
        <v>6568.099999999999</v>
      </c>
      <c r="AD77" s="27">
        <f>SUM(AD78:AD84)</f>
        <v>6097.9</v>
      </c>
      <c r="AE77" s="27"/>
      <c r="AF77" s="86">
        <f>SUM(AF78:AF84)</f>
        <v>6730.9</v>
      </c>
      <c r="AG77" s="27"/>
      <c r="AH77" s="86">
        <f>SUM(AH78:AH84)</f>
        <v>7784.78971</v>
      </c>
      <c r="AI77" s="39">
        <f t="shared" si="21"/>
        <v>110.38062283737024</v>
      </c>
      <c r="AJ77" s="27">
        <f t="shared" si="20"/>
        <v>162.80000000000018</v>
      </c>
      <c r="AK77" s="39">
        <f t="shared" si="22"/>
        <v>102.47864679283202</v>
      </c>
      <c r="AL77" s="27">
        <f t="shared" si="2"/>
        <v>1053.8897100000004</v>
      </c>
      <c r="AM77" s="39">
        <f t="shared" si="3"/>
        <v>115.65748577456209</v>
      </c>
    </row>
    <row r="78" spans="1:39" s="14" customFormat="1" ht="23.25" customHeight="1" hidden="1">
      <c r="A78" s="3" t="s">
        <v>343</v>
      </c>
      <c r="B78" s="13" t="s">
        <v>346</v>
      </c>
      <c r="C78" s="15">
        <v>929.22321</v>
      </c>
      <c r="D78" s="15">
        <v>4598.47689</v>
      </c>
      <c r="E78" s="15">
        <v>4297.53455</v>
      </c>
      <c r="F78" s="15">
        <v>3688.34751</v>
      </c>
      <c r="G78" s="59">
        <v>5219.994640000001</v>
      </c>
      <c r="H78" s="49">
        <f t="shared" si="4"/>
        <v>1531.6471300000007</v>
      </c>
      <c r="I78" s="35">
        <f t="shared" si="5"/>
        <v>141.52664915242764</v>
      </c>
      <c r="J78" s="15">
        <v>3788.7</v>
      </c>
      <c r="K78" s="15">
        <v>3788.7</v>
      </c>
      <c r="L78" s="59">
        <v>0</v>
      </c>
      <c r="M78" s="49">
        <f t="shared" si="6"/>
        <v>-3788.7</v>
      </c>
      <c r="N78" s="35">
        <f t="shared" si="7"/>
        <v>0</v>
      </c>
      <c r="O78" s="49">
        <f t="shared" si="8"/>
        <v>-3788.7</v>
      </c>
      <c r="P78" s="35">
        <f t="shared" si="9"/>
        <v>0</v>
      </c>
      <c r="Q78" s="49">
        <f t="shared" si="10"/>
        <v>-5219.994640000001</v>
      </c>
      <c r="R78" s="35">
        <f t="shared" si="11"/>
        <v>0</v>
      </c>
      <c r="S78" s="15"/>
      <c r="T78" s="15">
        <v>3940.3</v>
      </c>
      <c r="U78" s="59"/>
      <c r="V78" s="40">
        <f t="shared" si="12"/>
        <v>-3788.7</v>
      </c>
      <c r="W78" s="40">
        <f t="shared" si="13"/>
        <v>0</v>
      </c>
      <c r="X78" s="40">
        <f t="shared" si="14"/>
        <v>0</v>
      </c>
      <c r="Y78" s="40" t="e">
        <f t="shared" si="15"/>
        <v>#DIV/0!</v>
      </c>
      <c r="Z78" s="40">
        <f t="shared" si="16"/>
        <v>-5219.994640000001</v>
      </c>
      <c r="AA78" s="40">
        <f t="shared" si="17"/>
        <v>0</v>
      </c>
      <c r="AB78" s="40">
        <f>U78/T78*100</f>
        <v>0</v>
      </c>
      <c r="AC78" s="40">
        <f t="shared" si="23"/>
        <v>0</v>
      </c>
      <c r="AD78" s="15">
        <v>4097.9</v>
      </c>
      <c r="AE78" s="15"/>
      <c r="AF78" s="59"/>
      <c r="AG78" s="15"/>
      <c r="AH78" s="59"/>
      <c r="AI78" s="40">
        <f t="shared" si="21"/>
        <v>0</v>
      </c>
      <c r="AJ78" s="15">
        <f>AF78-U78</f>
        <v>0</v>
      </c>
      <c r="AK78" s="40" t="e">
        <f t="shared" si="22"/>
        <v>#DIV/0!</v>
      </c>
      <c r="AL78" s="15">
        <f>AH78-AF78</f>
        <v>0</v>
      </c>
      <c r="AM78" s="40" t="e">
        <f>AH78/AF78*100</f>
        <v>#DIV/0!</v>
      </c>
    </row>
    <row r="79" spans="1:39" s="14" customFormat="1" ht="44.25" customHeight="1" hidden="1">
      <c r="A79" s="3" t="s">
        <v>344</v>
      </c>
      <c r="B79" s="13" t="s">
        <v>347</v>
      </c>
      <c r="C79" s="15">
        <v>457.6</v>
      </c>
      <c r="D79" s="15">
        <v>483.1</v>
      </c>
      <c r="E79" s="15">
        <v>505.352</v>
      </c>
      <c r="F79" s="15">
        <v>535.732</v>
      </c>
      <c r="G79" s="59">
        <v>1197.00577</v>
      </c>
      <c r="H79" s="49">
        <f aca="true" t="shared" si="24" ref="H79:H150">G79-F79</f>
        <v>661.27377</v>
      </c>
      <c r="I79" s="35">
        <f aca="true" t="shared" si="25" ref="I79:I150">G79/F79*100</f>
        <v>223.43368885935507</v>
      </c>
      <c r="J79" s="15">
        <v>2000</v>
      </c>
      <c r="K79" s="15">
        <v>2000</v>
      </c>
      <c r="L79" s="59">
        <v>1963.70142</v>
      </c>
      <c r="M79" s="49">
        <f aca="true" t="shared" si="26" ref="M79:M150">L79-J79</f>
        <v>-36.2985799999999</v>
      </c>
      <c r="N79" s="35">
        <f aca="true" t="shared" si="27" ref="N79:N150">L79/J79*100</f>
        <v>98.18507100000001</v>
      </c>
      <c r="O79" s="49">
        <f t="shared" si="8"/>
        <v>-36.2985799999999</v>
      </c>
      <c r="P79" s="35">
        <f t="shared" si="9"/>
        <v>98.18507100000001</v>
      </c>
      <c r="Q79" s="49">
        <f t="shared" si="10"/>
        <v>766.6956500000001</v>
      </c>
      <c r="R79" s="35">
        <f t="shared" si="11"/>
        <v>164.05112399750587</v>
      </c>
      <c r="S79" s="15"/>
      <c r="T79" s="15">
        <v>2000</v>
      </c>
      <c r="U79" s="59">
        <v>2000</v>
      </c>
      <c r="V79" s="40">
        <f t="shared" si="12"/>
        <v>0</v>
      </c>
      <c r="W79" s="40">
        <f t="shared" si="13"/>
        <v>100</v>
      </c>
      <c r="X79" s="40">
        <f t="shared" si="14"/>
        <v>36.2985799999999</v>
      </c>
      <c r="Y79" s="40">
        <f t="shared" si="15"/>
        <v>101.84847755520796</v>
      </c>
      <c r="Z79" s="40">
        <f t="shared" si="16"/>
        <v>802.99423</v>
      </c>
      <c r="AA79" s="40">
        <f t="shared" si="17"/>
        <v>167.08357220366617</v>
      </c>
      <c r="AB79" s="40">
        <f>U79/T79*100</f>
        <v>100</v>
      </c>
      <c r="AC79" s="40">
        <f t="shared" si="23"/>
        <v>2000</v>
      </c>
      <c r="AD79" s="15">
        <v>2000</v>
      </c>
      <c r="AE79" s="15"/>
      <c r="AF79" s="59">
        <v>2000</v>
      </c>
      <c r="AG79" s="15"/>
      <c r="AH79" s="59">
        <v>2800</v>
      </c>
      <c r="AI79" s="40">
        <f t="shared" si="21"/>
        <v>100</v>
      </c>
      <c r="AJ79" s="15">
        <f>AF79-U79</f>
        <v>0</v>
      </c>
      <c r="AK79" s="40">
        <f t="shared" si="22"/>
        <v>100</v>
      </c>
      <c r="AL79" s="15">
        <f>AH79-AF79</f>
        <v>800</v>
      </c>
      <c r="AM79" s="40">
        <f>AH79/AF79*100</f>
        <v>140</v>
      </c>
    </row>
    <row r="80" spans="1:39" s="14" customFormat="1" ht="23.25" customHeight="1" hidden="1">
      <c r="A80" s="3" t="s">
        <v>345</v>
      </c>
      <c r="B80" s="13" t="s">
        <v>348</v>
      </c>
      <c r="C80" s="15"/>
      <c r="D80" s="15"/>
      <c r="E80" s="15"/>
      <c r="F80" s="15"/>
      <c r="G80" s="59">
        <v>593.16868</v>
      </c>
      <c r="H80" s="49">
        <f t="shared" si="24"/>
        <v>593.16868</v>
      </c>
      <c r="I80" s="35" t="e">
        <f t="shared" si="25"/>
        <v>#DIV/0!</v>
      </c>
      <c r="J80" s="15"/>
      <c r="K80" s="15"/>
      <c r="L80" s="59">
        <v>593.16868</v>
      </c>
      <c r="M80" s="49">
        <f t="shared" si="26"/>
        <v>593.16868</v>
      </c>
      <c r="N80" s="35" t="e">
        <f t="shared" si="27"/>
        <v>#DIV/0!</v>
      </c>
      <c r="O80" s="49"/>
      <c r="P80" s="35"/>
      <c r="Q80" s="49"/>
      <c r="R80" s="35"/>
      <c r="S80" s="15"/>
      <c r="T80" s="15"/>
      <c r="U80" s="59">
        <v>500</v>
      </c>
      <c r="V80" s="40"/>
      <c r="W80" s="40"/>
      <c r="X80" s="40"/>
      <c r="Y80" s="40"/>
      <c r="Z80" s="40"/>
      <c r="AA80" s="40"/>
      <c r="AB80" s="40"/>
      <c r="AC80" s="40"/>
      <c r="AD80" s="15"/>
      <c r="AE80" s="15"/>
      <c r="AF80" s="59">
        <v>500</v>
      </c>
      <c r="AG80" s="15"/>
      <c r="AH80" s="59">
        <v>584.68971</v>
      </c>
      <c r="AI80" s="40"/>
      <c r="AJ80" s="15"/>
      <c r="AK80" s="40"/>
      <c r="AL80" s="15"/>
      <c r="AM80" s="40"/>
    </row>
    <row r="81" spans="1:39" s="14" customFormat="1" ht="23.25" customHeight="1" hidden="1">
      <c r="A81" s="3" t="s">
        <v>388</v>
      </c>
      <c r="B81" s="13" t="s">
        <v>346</v>
      </c>
      <c r="C81" s="15"/>
      <c r="D81" s="15"/>
      <c r="E81" s="15"/>
      <c r="F81" s="15"/>
      <c r="G81" s="59"/>
      <c r="H81" s="49"/>
      <c r="I81" s="35"/>
      <c r="J81" s="15"/>
      <c r="K81" s="15"/>
      <c r="L81" s="59">
        <v>3688.7</v>
      </c>
      <c r="M81" s="49"/>
      <c r="N81" s="35"/>
      <c r="O81" s="49"/>
      <c r="P81" s="35"/>
      <c r="Q81" s="49"/>
      <c r="R81" s="35"/>
      <c r="S81" s="15"/>
      <c r="T81" s="15"/>
      <c r="U81" s="59">
        <v>3836.2</v>
      </c>
      <c r="V81" s="40"/>
      <c r="W81" s="40"/>
      <c r="X81" s="40"/>
      <c r="Y81" s="40"/>
      <c r="Z81" s="40"/>
      <c r="AA81" s="40"/>
      <c r="AB81" s="40"/>
      <c r="AC81" s="40"/>
      <c r="AD81" s="15"/>
      <c r="AE81" s="15"/>
      <c r="AF81" s="59">
        <v>3989.7</v>
      </c>
      <c r="AG81" s="15"/>
      <c r="AH81" s="59">
        <v>4149.3</v>
      </c>
      <c r="AI81" s="40"/>
      <c r="AJ81" s="15"/>
      <c r="AK81" s="40"/>
      <c r="AL81" s="15"/>
      <c r="AM81" s="40"/>
    </row>
    <row r="82" spans="1:39" s="14" customFormat="1" ht="23.25" customHeight="1" hidden="1">
      <c r="A82" s="3" t="s">
        <v>389</v>
      </c>
      <c r="B82" s="13" t="s">
        <v>346</v>
      </c>
      <c r="C82" s="15"/>
      <c r="D82" s="15"/>
      <c r="E82" s="15"/>
      <c r="F82" s="15"/>
      <c r="G82" s="59"/>
      <c r="H82" s="49"/>
      <c r="I82" s="35"/>
      <c r="J82" s="15"/>
      <c r="K82" s="15"/>
      <c r="L82" s="59">
        <v>223</v>
      </c>
      <c r="M82" s="49"/>
      <c r="N82" s="35"/>
      <c r="O82" s="49"/>
      <c r="P82" s="35"/>
      <c r="Q82" s="49"/>
      <c r="R82" s="35"/>
      <c r="S82" s="15"/>
      <c r="T82" s="15"/>
      <c r="U82" s="59">
        <v>231.9</v>
      </c>
      <c r="V82" s="40"/>
      <c r="W82" s="40"/>
      <c r="X82" s="40"/>
      <c r="Y82" s="40"/>
      <c r="Z82" s="40"/>
      <c r="AA82" s="40"/>
      <c r="AB82" s="40"/>
      <c r="AC82" s="40"/>
      <c r="AD82" s="15"/>
      <c r="AE82" s="15"/>
      <c r="AF82" s="59">
        <v>241.2</v>
      </c>
      <c r="AG82" s="15"/>
      <c r="AH82" s="59">
        <v>250.8</v>
      </c>
      <c r="AI82" s="40"/>
      <c r="AJ82" s="15"/>
      <c r="AK82" s="40"/>
      <c r="AL82" s="15"/>
      <c r="AM82" s="40"/>
    </row>
    <row r="83" spans="1:39" s="14" customFormat="1" ht="23.25" customHeight="1" hidden="1">
      <c r="A83" s="3" t="s">
        <v>394</v>
      </c>
      <c r="B83" s="13" t="s">
        <v>346</v>
      </c>
      <c r="C83" s="15"/>
      <c r="D83" s="15"/>
      <c r="E83" s="15"/>
      <c r="F83" s="15"/>
      <c r="G83" s="59"/>
      <c r="H83" s="49"/>
      <c r="I83" s="35"/>
      <c r="J83" s="15"/>
      <c r="K83" s="15"/>
      <c r="L83" s="59">
        <v>5.62014</v>
      </c>
      <c r="M83" s="49"/>
      <c r="N83" s="35"/>
      <c r="O83" s="49"/>
      <c r="P83" s="35"/>
      <c r="Q83" s="49"/>
      <c r="R83" s="35"/>
      <c r="S83" s="15"/>
      <c r="T83" s="15"/>
      <c r="U83" s="59"/>
      <c r="V83" s="40"/>
      <c r="W83" s="40"/>
      <c r="X83" s="40"/>
      <c r="Y83" s="40"/>
      <c r="Z83" s="40"/>
      <c r="AA83" s="40"/>
      <c r="AB83" s="40"/>
      <c r="AC83" s="40"/>
      <c r="AD83" s="15"/>
      <c r="AE83" s="15"/>
      <c r="AF83" s="59"/>
      <c r="AG83" s="15"/>
      <c r="AH83" s="59"/>
      <c r="AI83" s="40"/>
      <c r="AJ83" s="15"/>
      <c r="AK83" s="40"/>
      <c r="AL83" s="15"/>
      <c r="AM83" s="40"/>
    </row>
    <row r="84" spans="1:39" s="14" customFormat="1" ht="30" customHeight="1" hidden="1">
      <c r="A84" s="3" t="s">
        <v>78</v>
      </c>
      <c r="B84" s="13" t="s">
        <v>236</v>
      </c>
      <c r="C84" s="15">
        <v>0.3</v>
      </c>
      <c r="D84" s="15">
        <v>10.1</v>
      </c>
      <c r="E84" s="15">
        <v>38.6</v>
      </c>
      <c r="F84" s="15">
        <v>15.9</v>
      </c>
      <c r="G84" s="59">
        <v>7</v>
      </c>
      <c r="H84" s="49">
        <f t="shared" si="24"/>
        <v>-8.9</v>
      </c>
      <c r="I84" s="35">
        <f t="shared" si="25"/>
        <v>44.0251572327044</v>
      </c>
      <c r="J84" s="15"/>
      <c r="K84" s="15"/>
      <c r="L84" s="59">
        <v>0</v>
      </c>
      <c r="M84" s="49">
        <f t="shared" si="26"/>
        <v>0</v>
      </c>
      <c r="N84" s="35" t="e">
        <f t="shared" si="27"/>
        <v>#DIV/0!</v>
      </c>
      <c r="O84" s="49">
        <f t="shared" si="8"/>
        <v>0</v>
      </c>
      <c r="P84" s="35" t="e">
        <f t="shared" si="9"/>
        <v>#DIV/0!</v>
      </c>
      <c r="Q84" s="49">
        <f t="shared" si="10"/>
        <v>-7</v>
      </c>
      <c r="R84" s="35">
        <f t="shared" si="11"/>
        <v>0</v>
      </c>
      <c r="S84" s="15"/>
      <c r="T84" s="15"/>
      <c r="U84" s="59"/>
      <c r="V84" s="40">
        <f aca="true" t="shared" si="28" ref="V84:V147">U84-K84</f>
        <v>0</v>
      </c>
      <c r="W84" s="40" t="e">
        <f aca="true" t="shared" si="29" ref="W84:W147">U84/K84*100</f>
        <v>#DIV/0!</v>
      </c>
      <c r="X84" s="40">
        <f aca="true" t="shared" si="30" ref="X84:X147">U84-L84</f>
        <v>0</v>
      </c>
      <c r="Y84" s="40" t="e">
        <f aca="true" t="shared" si="31" ref="Y84:Y147">U84/L84*100</f>
        <v>#DIV/0!</v>
      </c>
      <c r="Z84" s="40">
        <f aca="true" t="shared" si="32" ref="Z84:Z147">U84-G84</f>
        <v>-7</v>
      </c>
      <c r="AA84" s="40">
        <f aca="true" t="shared" si="33" ref="AA84:AA147">U84/G84*100</f>
        <v>0</v>
      </c>
      <c r="AB84" s="40" t="e">
        <f aca="true" t="shared" si="34" ref="AB84:AB126">U84/T84*100</f>
        <v>#DIV/0!</v>
      </c>
      <c r="AC84" s="40">
        <f aca="true" t="shared" si="35" ref="AC84:AC126">U84-S84</f>
        <v>0</v>
      </c>
      <c r="AD84" s="15"/>
      <c r="AE84" s="15"/>
      <c r="AF84" s="59"/>
      <c r="AG84" s="15"/>
      <c r="AH84" s="59"/>
      <c r="AI84" s="40" t="e">
        <f aca="true" t="shared" si="36" ref="AI84:AI102">AF84/AD84*100</f>
        <v>#DIV/0!</v>
      </c>
      <c r="AJ84" s="15">
        <f aca="true" t="shared" si="37" ref="AJ84:AJ102">AF84-U84</f>
        <v>0</v>
      </c>
      <c r="AK84" s="40" t="e">
        <f aca="true" t="shared" si="38" ref="AK84:AK102">AF84/U84*100</f>
        <v>#DIV/0!</v>
      </c>
      <c r="AL84" s="15">
        <f aca="true" t="shared" si="39" ref="AL84:AL102">AH84-AF84</f>
        <v>0</v>
      </c>
      <c r="AM84" s="40" t="e">
        <f aca="true" t="shared" si="40" ref="AM84:AM102">AH84/AF84*100</f>
        <v>#DIV/0!</v>
      </c>
    </row>
    <row r="85" spans="1:39" ht="32.25" customHeight="1">
      <c r="A85" s="6" t="s">
        <v>237</v>
      </c>
      <c r="B85" s="7" t="s">
        <v>238</v>
      </c>
      <c r="C85" s="27"/>
      <c r="D85" s="27"/>
      <c r="E85" s="27">
        <v>4144.83459</v>
      </c>
      <c r="F85" s="27">
        <v>4455.24586</v>
      </c>
      <c r="G85" s="86">
        <v>3457.40664</v>
      </c>
      <c r="H85" s="50">
        <f t="shared" si="24"/>
        <v>-997.8392199999998</v>
      </c>
      <c r="I85" s="34">
        <f t="shared" si="25"/>
        <v>77.60304927369374</v>
      </c>
      <c r="J85" s="27">
        <f>SUM(J86:J88)</f>
        <v>4160</v>
      </c>
      <c r="K85" s="27">
        <f>SUM(K86:K88)</f>
        <v>4160</v>
      </c>
      <c r="L85" s="86">
        <f>SUM(L86:L88)</f>
        <v>5258.646430000001</v>
      </c>
      <c r="M85" s="50">
        <f t="shared" si="26"/>
        <v>1098.6464300000007</v>
      </c>
      <c r="N85" s="34">
        <f t="shared" si="27"/>
        <v>126.4097699519231</v>
      </c>
      <c r="O85" s="50">
        <f t="shared" si="8"/>
        <v>1098.6464300000007</v>
      </c>
      <c r="P85" s="34">
        <f t="shared" si="9"/>
        <v>126.4097699519231</v>
      </c>
      <c r="Q85" s="50">
        <f aca="true" t="shared" si="41" ref="Q85:Q159">L85-G85</f>
        <v>1801.2397900000005</v>
      </c>
      <c r="R85" s="34">
        <f aca="true" t="shared" si="42" ref="R85:R159">L85/G85*100</f>
        <v>152.09800227606436</v>
      </c>
      <c r="S85" s="27">
        <f>SUM(S86:S88)</f>
        <v>0</v>
      </c>
      <c r="T85" s="27">
        <f>SUM(T86:T88)</f>
        <v>4326.4</v>
      </c>
      <c r="U85" s="86">
        <f>SUM(U86:U88)</f>
        <v>5468.99021</v>
      </c>
      <c r="V85" s="39">
        <f t="shared" si="28"/>
        <v>1308.99021</v>
      </c>
      <c r="W85" s="39">
        <f t="shared" si="29"/>
        <v>131.46611081730768</v>
      </c>
      <c r="X85" s="39">
        <f t="shared" si="30"/>
        <v>210.34377999999924</v>
      </c>
      <c r="Y85" s="39">
        <f t="shared" si="31"/>
        <v>103.99996049934089</v>
      </c>
      <c r="Z85" s="39">
        <f t="shared" si="32"/>
        <v>2011.5835699999998</v>
      </c>
      <c r="AA85" s="39">
        <f t="shared" si="33"/>
        <v>158.18186228739353</v>
      </c>
      <c r="AB85" s="39">
        <f t="shared" si="34"/>
        <v>126.40972193971893</v>
      </c>
      <c r="AC85" s="39">
        <f t="shared" si="35"/>
        <v>5468.99021</v>
      </c>
      <c r="AD85" s="27">
        <f>SUM(AD86:AD88)</f>
        <v>4499.4</v>
      </c>
      <c r="AE85" s="27">
        <f>SUM(AE86:AE88)</f>
        <v>0</v>
      </c>
      <c r="AF85" s="86">
        <f>SUM(AF86:AF88)</f>
        <v>5687.749519999999</v>
      </c>
      <c r="AG85" s="27">
        <f>SUM(AG86:AG88)</f>
        <v>0</v>
      </c>
      <c r="AH85" s="86">
        <f>SUM(AH86:AH88)</f>
        <v>5915.25981</v>
      </c>
      <c r="AI85" s="39">
        <f t="shared" si="36"/>
        <v>126.41128861625994</v>
      </c>
      <c r="AJ85" s="27">
        <f t="shared" si="37"/>
        <v>218.75930999999946</v>
      </c>
      <c r="AK85" s="39">
        <f t="shared" si="38"/>
        <v>103.9999945437825</v>
      </c>
      <c r="AL85" s="27">
        <f t="shared" si="39"/>
        <v>227.51029000000017</v>
      </c>
      <c r="AM85" s="39">
        <f t="shared" si="40"/>
        <v>104.00000543624502</v>
      </c>
    </row>
    <row r="86" spans="1:39" s="14" customFormat="1" ht="28.5" customHeight="1" hidden="1">
      <c r="A86" s="3" t="s">
        <v>237</v>
      </c>
      <c r="B86" s="13" t="s">
        <v>238</v>
      </c>
      <c r="C86" s="15"/>
      <c r="D86" s="15"/>
      <c r="E86" s="15"/>
      <c r="F86" s="15"/>
      <c r="G86" s="59"/>
      <c r="H86" s="49"/>
      <c r="I86" s="35"/>
      <c r="J86" s="15">
        <v>4160</v>
      </c>
      <c r="K86" s="15">
        <v>4160</v>
      </c>
      <c r="L86" s="59">
        <v>0</v>
      </c>
      <c r="M86" s="49"/>
      <c r="N86" s="35"/>
      <c r="O86" s="49"/>
      <c r="P86" s="35"/>
      <c r="Q86" s="49"/>
      <c r="R86" s="35"/>
      <c r="S86" s="15"/>
      <c r="T86" s="15">
        <v>4326.4</v>
      </c>
      <c r="U86" s="59"/>
      <c r="V86" s="40"/>
      <c r="W86" s="40"/>
      <c r="X86" s="40"/>
      <c r="Y86" s="40"/>
      <c r="Z86" s="40"/>
      <c r="AA86" s="40"/>
      <c r="AB86" s="40"/>
      <c r="AC86" s="40"/>
      <c r="AD86" s="15">
        <v>4499.4</v>
      </c>
      <c r="AE86" s="15"/>
      <c r="AF86" s="59"/>
      <c r="AG86" s="15"/>
      <c r="AH86" s="59"/>
      <c r="AI86" s="40"/>
      <c r="AJ86" s="15"/>
      <c r="AK86" s="40"/>
      <c r="AL86" s="15"/>
      <c r="AM86" s="40"/>
    </row>
    <row r="87" spans="1:39" s="14" customFormat="1" ht="28.5" customHeight="1" hidden="1">
      <c r="A87" s="3" t="s">
        <v>390</v>
      </c>
      <c r="B87" s="13" t="s">
        <v>238</v>
      </c>
      <c r="C87" s="15"/>
      <c r="D87" s="15"/>
      <c r="E87" s="15"/>
      <c r="F87" s="15"/>
      <c r="G87" s="59"/>
      <c r="H87" s="49"/>
      <c r="I87" s="35"/>
      <c r="J87" s="15"/>
      <c r="K87" s="15"/>
      <c r="L87" s="59">
        <v>2925.08838</v>
      </c>
      <c r="M87" s="49"/>
      <c r="N87" s="35"/>
      <c r="O87" s="49"/>
      <c r="P87" s="35"/>
      <c r="Q87" s="49"/>
      <c r="R87" s="35"/>
      <c r="S87" s="15"/>
      <c r="T87" s="15"/>
      <c r="U87" s="59">
        <v>3042.08984</v>
      </c>
      <c r="V87" s="40"/>
      <c r="W87" s="40"/>
      <c r="X87" s="40"/>
      <c r="Y87" s="40"/>
      <c r="Z87" s="40"/>
      <c r="AA87" s="40"/>
      <c r="AB87" s="40"/>
      <c r="AC87" s="40"/>
      <c r="AD87" s="15"/>
      <c r="AE87" s="15"/>
      <c r="AF87" s="59">
        <v>3163.77313</v>
      </c>
      <c r="AG87" s="15"/>
      <c r="AH87" s="59">
        <v>3290.32437</v>
      </c>
      <c r="AI87" s="40"/>
      <c r="AJ87" s="15"/>
      <c r="AK87" s="40"/>
      <c r="AL87" s="15"/>
      <c r="AM87" s="40"/>
    </row>
    <row r="88" spans="1:39" s="14" customFormat="1" ht="28.5" customHeight="1" hidden="1">
      <c r="A88" s="3" t="s">
        <v>391</v>
      </c>
      <c r="B88" s="13" t="s">
        <v>238</v>
      </c>
      <c r="C88" s="15"/>
      <c r="D88" s="15"/>
      <c r="E88" s="15"/>
      <c r="F88" s="15"/>
      <c r="G88" s="59"/>
      <c r="H88" s="49"/>
      <c r="I88" s="35"/>
      <c r="J88" s="15"/>
      <c r="K88" s="15"/>
      <c r="L88" s="59">
        <v>2333.55805</v>
      </c>
      <c r="M88" s="49"/>
      <c r="N88" s="35"/>
      <c r="O88" s="49"/>
      <c r="P88" s="35"/>
      <c r="Q88" s="49"/>
      <c r="R88" s="35"/>
      <c r="S88" s="15"/>
      <c r="T88" s="15"/>
      <c r="U88" s="59">
        <v>2426.90037</v>
      </c>
      <c r="V88" s="40"/>
      <c r="W88" s="40"/>
      <c r="X88" s="40"/>
      <c r="Y88" s="40"/>
      <c r="Z88" s="40"/>
      <c r="AA88" s="40"/>
      <c r="AB88" s="40"/>
      <c r="AC88" s="40"/>
      <c r="AD88" s="15"/>
      <c r="AE88" s="15"/>
      <c r="AF88" s="59">
        <v>2523.97639</v>
      </c>
      <c r="AG88" s="15"/>
      <c r="AH88" s="59">
        <v>2624.93544</v>
      </c>
      <c r="AI88" s="40"/>
      <c r="AJ88" s="15"/>
      <c r="AK88" s="40"/>
      <c r="AL88" s="15"/>
      <c r="AM88" s="40"/>
    </row>
    <row r="89" spans="1:39" ht="23.25" customHeight="1">
      <c r="A89" s="6" t="s">
        <v>81</v>
      </c>
      <c r="B89" s="7" t="s">
        <v>80</v>
      </c>
      <c r="C89" s="27">
        <f>C90+C92+C93+C94+C96+C97+C98+C101+C103+C105+C106+C107+C108</f>
        <v>116480.72178</v>
      </c>
      <c r="D89" s="27">
        <f>D90+D92+D93+D94+D96+D97+D98+D101+D103+D105+D106+D107+D108</f>
        <v>143969.19026</v>
      </c>
      <c r="E89" s="27">
        <f>E90+E92+E93+E94+E96+E97+E98+E101+E103+E105+E106+E107+E108</f>
        <v>121834.84343000001</v>
      </c>
      <c r="F89" s="27">
        <f>F90+F92+F93+F94+F96+F97+F98+F101+F103+F105+F106+F107+F108</f>
        <v>168987.07378</v>
      </c>
      <c r="G89" s="86">
        <f>G90+G92+G93+G94+G96+G97+G98+G101+G103+G105+G106+G107+G108</f>
        <v>161747.87389999998</v>
      </c>
      <c r="H89" s="50">
        <f t="shared" si="24"/>
        <v>-7239.199880000029</v>
      </c>
      <c r="I89" s="34">
        <f t="shared" si="25"/>
        <v>95.71612211628414</v>
      </c>
      <c r="J89" s="27">
        <f>J90+J92+J93+J94+J96+J97+J98+J101+J103+J104+J105+J106+J107+J108</f>
        <v>153781.8</v>
      </c>
      <c r="K89" s="27">
        <f>K90+K92+K93+K94+K96+K97+K98+K101+K103+K104+K105+K106+K107+K108</f>
        <v>350073.25763</v>
      </c>
      <c r="L89" s="86">
        <f>L90+L92+L93+L94+L95+L96+L97+L98+L101+L103+L104+L105+L106+L107+L108</f>
        <v>165767.18142999997</v>
      </c>
      <c r="M89" s="50">
        <f t="shared" si="26"/>
        <v>11985.38142999998</v>
      </c>
      <c r="N89" s="34">
        <f t="shared" si="27"/>
        <v>107.79375805849585</v>
      </c>
      <c r="O89" s="50">
        <f t="shared" si="8"/>
        <v>-184306.07620000004</v>
      </c>
      <c r="P89" s="34">
        <f t="shared" si="9"/>
        <v>47.352140678281366</v>
      </c>
      <c r="Q89" s="50">
        <f t="shared" si="41"/>
        <v>4019.307529999991</v>
      </c>
      <c r="R89" s="34">
        <f t="shared" si="42"/>
        <v>102.48492139840113</v>
      </c>
      <c r="S89" s="27">
        <f>S90+S92+S93+S94+S96+S97+S98+S101+S103+S104+S105+S106+S107+S108</f>
        <v>0</v>
      </c>
      <c r="T89" s="27">
        <f>T90+T92+T93+T94+T95+T96+T97+T98+T101+T103+T104+T105+T106+T107+T108</f>
        <v>153781.8</v>
      </c>
      <c r="U89" s="86">
        <f>U90+U92+U93+U94+U95+U96+U97+U98+U101+U103+U104+U105+U106+U107+U108</f>
        <v>384350.42263</v>
      </c>
      <c r="V89" s="40">
        <f t="shared" si="28"/>
        <v>34277.16499999998</v>
      </c>
      <c r="W89" s="40">
        <f t="shared" si="29"/>
        <v>109.79142629518654</v>
      </c>
      <c r="X89" s="40">
        <f t="shared" si="30"/>
        <v>218583.24120000002</v>
      </c>
      <c r="Y89" s="40">
        <f t="shared" si="31"/>
        <v>231.86159004115248</v>
      </c>
      <c r="Z89" s="40">
        <f t="shared" si="32"/>
        <v>222602.54873</v>
      </c>
      <c r="AA89" s="40">
        <f t="shared" si="33"/>
        <v>237.62316830675823</v>
      </c>
      <c r="AB89" s="40">
        <f t="shared" si="34"/>
        <v>249.93232139954142</v>
      </c>
      <c r="AC89" s="40">
        <f t="shared" si="35"/>
        <v>384350.42263</v>
      </c>
      <c r="AD89" s="27">
        <f>AD90+AD92+AD93+AD94+AD95+AD96+AD97+AD98+AD101+AD103+AD104+AD105+AD106+AD107+AD108</f>
        <v>153781.8</v>
      </c>
      <c r="AE89" s="27">
        <f>AE90+AE92+AE93+AE94+AE95+AE96+AE97+AE98+AE101+AE103+AE104+AE105+AE106+AE107+AE108</f>
        <v>0</v>
      </c>
      <c r="AF89" s="86">
        <f>AF90+AF92+AF93+AF94+AF95+AF96+AF97+AF98+AF101+AF103+AF104+AF105+AF106+AF107+AF108</f>
        <v>188058.965</v>
      </c>
      <c r="AG89" s="27">
        <f>AG90+AG92+AG93+AG94+AG95+AG96+AG97+AG98+AG101+AG103+AG104+AG105+AG106+AG107+AG108</f>
        <v>0</v>
      </c>
      <c r="AH89" s="86">
        <f>AH90+AH92+AH93+AH94+AH95+AH96+AH97+AH98+AH101+AH103+AH104+AH105+AH106+AH107+AH108</f>
        <v>188058.965</v>
      </c>
      <c r="AI89" s="40">
        <f t="shared" si="36"/>
        <v>122.28948093987715</v>
      </c>
      <c r="AJ89" s="15">
        <f t="shared" si="37"/>
        <v>-196291.45763</v>
      </c>
      <c r="AK89" s="40">
        <f t="shared" si="38"/>
        <v>48.92903817125172</v>
      </c>
      <c r="AL89" s="15">
        <f t="shared" si="39"/>
        <v>0</v>
      </c>
      <c r="AM89" s="40">
        <f t="shared" si="40"/>
        <v>100</v>
      </c>
    </row>
    <row r="90" spans="1:39" ht="23.25" customHeight="1" hidden="1">
      <c r="A90" s="6" t="s">
        <v>81</v>
      </c>
      <c r="B90" s="19" t="s">
        <v>80</v>
      </c>
      <c r="C90" s="27">
        <f>C91</f>
        <v>6529.06093</v>
      </c>
      <c r="D90" s="27">
        <f>D91</f>
        <v>7636.85956</v>
      </c>
      <c r="E90" s="27">
        <f>E91</f>
        <v>596.2892</v>
      </c>
      <c r="F90" s="27">
        <f>F91</f>
        <v>4790.72717</v>
      </c>
      <c r="G90" s="86">
        <f>G91</f>
        <v>0</v>
      </c>
      <c r="H90" s="50">
        <f t="shared" si="24"/>
        <v>-4790.72717</v>
      </c>
      <c r="I90" s="34">
        <f t="shared" si="25"/>
        <v>0</v>
      </c>
      <c r="J90" s="27">
        <f>J91</f>
        <v>0</v>
      </c>
      <c r="K90" s="27">
        <f>K91</f>
        <v>0</v>
      </c>
      <c r="L90" s="86">
        <f>L91</f>
        <v>0</v>
      </c>
      <c r="M90" s="50">
        <f t="shared" si="26"/>
        <v>0</v>
      </c>
      <c r="N90" s="34" t="e">
        <f t="shared" si="27"/>
        <v>#DIV/0!</v>
      </c>
      <c r="O90" s="50">
        <f t="shared" si="8"/>
        <v>0</v>
      </c>
      <c r="P90" s="34" t="e">
        <f t="shared" si="9"/>
        <v>#DIV/0!</v>
      </c>
      <c r="Q90" s="50">
        <f t="shared" si="41"/>
        <v>0</v>
      </c>
      <c r="R90" s="34" t="e">
        <f t="shared" si="42"/>
        <v>#DIV/0!</v>
      </c>
      <c r="S90" s="27">
        <f>S91</f>
        <v>0</v>
      </c>
      <c r="T90" s="27">
        <f>T91</f>
        <v>0</v>
      </c>
      <c r="U90" s="86">
        <f>U91</f>
        <v>0</v>
      </c>
      <c r="V90" s="40">
        <f t="shared" si="28"/>
        <v>0</v>
      </c>
      <c r="W90" s="40" t="e">
        <f t="shared" si="29"/>
        <v>#DIV/0!</v>
      </c>
      <c r="X90" s="40">
        <f t="shared" si="30"/>
        <v>0</v>
      </c>
      <c r="Y90" s="40" t="e">
        <f t="shared" si="31"/>
        <v>#DIV/0!</v>
      </c>
      <c r="Z90" s="40">
        <f t="shared" si="32"/>
        <v>0</v>
      </c>
      <c r="AA90" s="40" t="e">
        <f t="shared" si="33"/>
        <v>#DIV/0!</v>
      </c>
      <c r="AB90" s="40" t="e">
        <f t="shared" si="34"/>
        <v>#DIV/0!</v>
      </c>
      <c r="AC90" s="40">
        <f t="shared" si="35"/>
        <v>0</v>
      </c>
      <c r="AD90" s="27">
        <f>AD91</f>
        <v>0</v>
      </c>
      <c r="AE90" s="27">
        <f>AE91</f>
        <v>0</v>
      </c>
      <c r="AF90" s="86">
        <f>AF91</f>
        <v>0</v>
      </c>
      <c r="AG90" s="27">
        <f>AG91</f>
        <v>0</v>
      </c>
      <c r="AH90" s="86">
        <f>AH91</f>
        <v>0</v>
      </c>
      <c r="AI90" s="40" t="e">
        <f t="shared" si="36"/>
        <v>#DIV/0!</v>
      </c>
      <c r="AJ90" s="15">
        <f t="shared" si="37"/>
        <v>0</v>
      </c>
      <c r="AK90" s="40" t="e">
        <f t="shared" si="38"/>
        <v>#DIV/0!</v>
      </c>
      <c r="AL90" s="15">
        <f t="shared" si="39"/>
        <v>0</v>
      </c>
      <c r="AM90" s="40" t="e">
        <f t="shared" si="40"/>
        <v>#DIV/0!</v>
      </c>
    </row>
    <row r="91" spans="1:39" s="14" customFormat="1" ht="23.25" customHeight="1" hidden="1">
      <c r="A91" s="3" t="s">
        <v>81</v>
      </c>
      <c r="B91" s="37" t="s">
        <v>80</v>
      </c>
      <c r="C91" s="15">
        <v>6529.06093</v>
      </c>
      <c r="D91" s="15">
        <v>7636.85956</v>
      </c>
      <c r="E91" s="15">
        <v>596.2892</v>
      </c>
      <c r="F91" s="15">
        <v>4790.72717</v>
      </c>
      <c r="G91" s="59"/>
      <c r="H91" s="49">
        <f t="shared" si="24"/>
        <v>-4790.72717</v>
      </c>
      <c r="I91" s="35">
        <f t="shared" si="25"/>
        <v>0</v>
      </c>
      <c r="J91" s="15"/>
      <c r="K91" s="15"/>
      <c r="L91" s="59"/>
      <c r="M91" s="49">
        <f t="shared" si="26"/>
        <v>0</v>
      </c>
      <c r="N91" s="35" t="e">
        <f t="shared" si="27"/>
        <v>#DIV/0!</v>
      </c>
      <c r="O91" s="49">
        <f t="shared" si="8"/>
        <v>0</v>
      </c>
      <c r="P91" s="35" t="e">
        <f t="shared" si="9"/>
        <v>#DIV/0!</v>
      </c>
      <c r="Q91" s="49">
        <f t="shared" si="41"/>
        <v>0</v>
      </c>
      <c r="R91" s="35" t="e">
        <f t="shared" si="42"/>
        <v>#DIV/0!</v>
      </c>
      <c r="S91" s="15"/>
      <c r="T91" s="15"/>
      <c r="U91" s="59"/>
      <c r="V91" s="40">
        <f t="shared" si="28"/>
        <v>0</v>
      </c>
      <c r="W91" s="40" t="e">
        <f t="shared" si="29"/>
        <v>#DIV/0!</v>
      </c>
      <c r="X91" s="40">
        <f t="shared" si="30"/>
        <v>0</v>
      </c>
      <c r="Y91" s="40" t="e">
        <f t="shared" si="31"/>
        <v>#DIV/0!</v>
      </c>
      <c r="Z91" s="40">
        <f t="shared" si="32"/>
        <v>0</v>
      </c>
      <c r="AA91" s="40" t="e">
        <f t="shared" si="33"/>
        <v>#DIV/0!</v>
      </c>
      <c r="AB91" s="40" t="e">
        <f t="shared" si="34"/>
        <v>#DIV/0!</v>
      </c>
      <c r="AC91" s="40">
        <f t="shared" si="35"/>
        <v>0</v>
      </c>
      <c r="AD91" s="15"/>
      <c r="AE91" s="15"/>
      <c r="AF91" s="59"/>
      <c r="AG91" s="15"/>
      <c r="AH91" s="59"/>
      <c r="AI91" s="40" t="e">
        <f t="shared" si="36"/>
        <v>#DIV/0!</v>
      </c>
      <c r="AJ91" s="15">
        <f t="shared" si="37"/>
        <v>0</v>
      </c>
      <c r="AK91" s="40" t="e">
        <f t="shared" si="38"/>
        <v>#DIV/0!</v>
      </c>
      <c r="AL91" s="15">
        <f t="shared" si="39"/>
        <v>0</v>
      </c>
      <c r="AM91" s="40" t="e">
        <f t="shared" si="40"/>
        <v>#DIV/0!</v>
      </c>
    </row>
    <row r="92" spans="1:39" s="14" customFormat="1" ht="23.25" customHeight="1" hidden="1">
      <c r="A92" s="6" t="s">
        <v>81</v>
      </c>
      <c r="B92" s="19" t="s">
        <v>313</v>
      </c>
      <c r="C92" s="15"/>
      <c r="D92" s="15"/>
      <c r="E92" s="15"/>
      <c r="F92" s="15">
        <v>170.1275</v>
      </c>
      <c r="G92" s="59"/>
      <c r="H92" s="49">
        <f t="shared" si="24"/>
        <v>-170.1275</v>
      </c>
      <c r="I92" s="35">
        <f t="shared" si="25"/>
        <v>0</v>
      </c>
      <c r="J92" s="15"/>
      <c r="K92" s="15"/>
      <c r="L92" s="59"/>
      <c r="M92" s="49">
        <f t="shared" si="26"/>
        <v>0</v>
      </c>
      <c r="N92" s="35" t="e">
        <f t="shared" si="27"/>
        <v>#DIV/0!</v>
      </c>
      <c r="O92" s="49">
        <f>L92-K92</f>
        <v>0</v>
      </c>
      <c r="P92" s="35" t="e">
        <f>L92/K92*100</f>
        <v>#DIV/0!</v>
      </c>
      <c r="Q92" s="49">
        <f>L92-G92</f>
        <v>0</v>
      </c>
      <c r="R92" s="35" t="e">
        <f>L92/G92*100</f>
        <v>#DIV/0!</v>
      </c>
      <c r="S92" s="15"/>
      <c r="T92" s="15"/>
      <c r="U92" s="59"/>
      <c r="V92" s="40">
        <f t="shared" si="28"/>
        <v>0</v>
      </c>
      <c r="W92" s="40" t="e">
        <f t="shared" si="29"/>
        <v>#DIV/0!</v>
      </c>
      <c r="X92" s="40">
        <f t="shared" si="30"/>
        <v>0</v>
      </c>
      <c r="Y92" s="40" t="e">
        <f t="shared" si="31"/>
        <v>#DIV/0!</v>
      </c>
      <c r="Z92" s="40">
        <f t="shared" si="32"/>
        <v>0</v>
      </c>
      <c r="AA92" s="40" t="e">
        <f t="shared" si="33"/>
        <v>#DIV/0!</v>
      </c>
      <c r="AB92" s="40" t="e">
        <f t="shared" si="34"/>
        <v>#DIV/0!</v>
      </c>
      <c r="AC92" s="40">
        <f t="shared" si="35"/>
        <v>0</v>
      </c>
      <c r="AD92" s="15"/>
      <c r="AE92" s="15"/>
      <c r="AF92" s="59"/>
      <c r="AG92" s="15"/>
      <c r="AH92" s="59"/>
      <c r="AI92" s="40" t="e">
        <f t="shared" si="36"/>
        <v>#DIV/0!</v>
      </c>
      <c r="AJ92" s="15">
        <f t="shared" si="37"/>
        <v>0</v>
      </c>
      <c r="AK92" s="40" t="e">
        <f t="shared" si="38"/>
        <v>#DIV/0!</v>
      </c>
      <c r="AL92" s="15">
        <f t="shared" si="39"/>
        <v>0</v>
      </c>
      <c r="AM92" s="40" t="e">
        <f t="shared" si="40"/>
        <v>#DIV/0!</v>
      </c>
    </row>
    <row r="93" spans="1:39" s="14" customFormat="1" ht="23.25" customHeight="1" hidden="1">
      <c r="A93" s="6" t="s">
        <v>81</v>
      </c>
      <c r="B93" s="19" t="s">
        <v>314</v>
      </c>
      <c r="C93" s="15"/>
      <c r="D93" s="15"/>
      <c r="E93" s="15"/>
      <c r="F93" s="15">
        <v>17.6415</v>
      </c>
      <c r="G93" s="59"/>
      <c r="H93" s="49">
        <f t="shared" si="24"/>
        <v>-17.6415</v>
      </c>
      <c r="I93" s="35">
        <f t="shared" si="25"/>
        <v>0</v>
      </c>
      <c r="J93" s="15"/>
      <c r="K93" s="15"/>
      <c r="L93" s="59"/>
      <c r="M93" s="49">
        <f t="shared" si="26"/>
        <v>0</v>
      </c>
      <c r="N93" s="35" t="e">
        <f t="shared" si="27"/>
        <v>#DIV/0!</v>
      </c>
      <c r="O93" s="49">
        <f>L93-K93</f>
        <v>0</v>
      </c>
      <c r="P93" s="35" t="e">
        <f>L93/K93*100</f>
        <v>#DIV/0!</v>
      </c>
      <c r="Q93" s="49">
        <f>L93-G93</f>
        <v>0</v>
      </c>
      <c r="R93" s="35" t="e">
        <f>L93/G93*100</f>
        <v>#DIV/0!</v>
      </c>
      <c r="S93" s="15"/>
      <c r="T93" s="15"/>
      <c r="U93" s="59"/>
      <c r="V93" s="40">
        <f t="shared" si="28"/>
        <v>0</v>
      </c>
      <c r="W93" s="40" t="e">
        <f t="shared" si="29"/>
        <v>#DIV/0!</v>
      </c>
      <c r="X93" s="40">
        <f t="shared" si="30"/>
        <v>0</v>
      </c>
      <c r="Y93" s="40" t="e">
        <f t="shared" si="31"/>
        <v>#DIV/0!</v>
      </c>
      <c r="Z93" s="40">
        <f t="shared" si="32"/>
        <v>0</v>
      </c>
      <c r="AA93" s="40" t="e">
        <f t="shared" si="33"/>
        <v>#DIV/0!</v>
      </c>
      <c r="AB93" s="40" t="e">
        <f t="shared" si="34"/>
        <v>#DIV/0!</v>
      </c>
      <c r="AC93" s="40">
        <f t="shared" si="35"/>
        <v>0</v>
      </c>
      <c r="AD93" s="15"/>
      <c r="AE93" s="15"/>
      <c r="AF93" s="59"/>
      <c r="AG93" s="15"/>
      <c r="AH93" s="59"/>
      <c r="AI93" s="40" t="e">
        <f t="shared" si="36"/>
        <v>#DIV/0!</v>
      </c>
      <c r="AJ93" s="15">
        <f t="shared" si="37"/>
        <v>0</v>
      </c>
      <c r="AK93" s="40" t="e">
        <f t="shared" si="38"/>
        <v>#DIV/0!</v>
      </c>
      <c r="AL93" s="15">
        <f t="shared" si="39"/>
        <v>0</v>
      </c>
      <c r="AM93" s="40" t="e">
        <f t="shared" si="40"/>
        <v>#DIV/0!</v>
      </c>
    </row>
    <row r="94" spans="1:39" s="14" customFormat="1" ht="23.25" customHeight="1" hidden="1">
      <c r="A94" s="6" t="s">
        <v>81</v>
      </c>
      <c r="B94" s="19" t="s">
        <v>315</v>
      </c>
      <c r="C94" s="15"/>
      <c r="D94" s="15"/>
      <c r="E94" s="15"/>
      <c r="F94" s="15">
        <v>153.4223</v>
      </c>
      <c r="G94" s="59"/>
      <c r="H94" s="49">
        <f t="shared" si="24"/>
        <v>-153.4223</v>
      </c>
      <c r="I94" s="35">
        <f t="shared" si="25"/>
        <v>0</v>
      </c>
      <c r="J94" s="15"/>
      <c r="K94" s="15"/>
      <c r="L94" s="59">
        <v>29.82995</v>
      </c>
      <c r="M94" s="49">
        <f t="shared" si="26"/>
        <v>29.82995</v>
      </c>
      <c r="N94" s="35" t="e">
        <f t="shared" si="27"/>
        <v>#DIV/0!</v>
      </c>
      <c r="O94" s="49">
        <f>L94-K94</f>
        <v>29.82995</v>
      </c>
      <c r="P94" s="35" t="e">
        <f>L94/K94*100</f>
        <v>#DIV/0!</v>
      </c>
      <c r="Q94" s="49">
        <f>L94-G94</f>
        <v>29.82995</v>
      </c>
      <c r="R94" s="35" t="e">
        <f>L94/G94*100</f>
        <v>#DIV/0!</v>
      </c>
      <c r="S94" s="15"/>
      <c r="T94" s="15"/>
      <c r="U94" s="59"/>
      <c r="V94" s="40">
        <f t="shared" si="28"/>
        <v>0</v>
      </c>
      <c r="W94" s="40" t="e">
        <f t="shared" si="29"/>
        <v>#DIV/0!</v>
      </c>
      <c r="X94" s="40">
        <f t="shared" si="30"/>
        <v>-29.82995</v>
      </c>
      <c r="Y94" s="40">
        <f t="shared" si="31"/>
        <v>0</v>
      </c>
      <c r="Z94" s="40">
        <f t="shared" si="32"/>
        <v>0</v>
      </c>
      <c r="AA94" s="40" t="e">
        <f t="shared" si="33"/>
        <v>#DIV/0!</v>
      </c>
      <c r="AB94" s="40" t="e">
        <f t="shared" si="34"/>
        <v>#DIV/0!</v>
      </c>
      <c r="AC94" s="40">
        <f t="shared" si="35"/>
        <v>0</v>
      </c>
      <c r="AD94" s="15"/>
      <c r="AE94" s="15"/>
      <c r="AF94" s="59"/>
      <c r="AG94" s="15"/>
      <c r="AH94" s="59"/>
      <c r="AI94" s="40" t="e">
        <f t="shared" si="36"/>
        <v>#DIV/0!</v>
      </c>
      <c r="AJ94" s="15">
        <f t="shared" si="37"/>
        <v>0</v>
      </c>
      <c r="AK94" s="40" t="e">
        <f t="shared" si="38"/>
        <v>#DIV/0!</v>
      </c>
      <c r="AL94" s="15">
        <f t="shared" si="39"/>
        <v>0</v>
      </c>
      <c r="AM94" s="40" t="e">
        <f t="shared" si="40"/>
        <v>#DIV/0!</v>
      </c>
    </row>
    <row r="95" spans="1:39" ht="19.5" customHeight="1" hidden="1">
      <c r="A95" s="6" t="s">
        <v>395</v>
      </c>
      <c r="B95" s="19" t="s">
        <v>396</v>
      </c>
      <c r="C95" s="27"/>
      <c r="D95" s="27"/>
      <c r="E95" s="27"/>
      <c r="F95" s="27"/>
      <c r="G95" s="86"/>
      <c r="H95" s="50"/>
      <c r="I95" s="34"/>
      <c r="J95" s="27"/>
      <c r="K95" s="27"/>
      <c r="L95" s="86">
        <v>90</v>
      </c>
      <c r="M95" s="50"/>
      <c r="N95" s="34"/>
      <c r="O95" s="50"/>
      <c r="P95" s="34"/>
      <c r="Q95" s="50"/>
      <c r="R95" s="34"/>
      <c r="S95" s="27"/>
      <c r="T95" s="27"/>
      <c r="U95" s="86"/>
      <c r="V95" s="39"/>
      <c r="W95" s="39"/>
      <c r="X95" s="39"/>
      <c r="Y95" s="39"/>
      <c r="Z95" s="39"/>
      <c r="AA95" s="39"/>
      <c r="AB95" s="39"/>
      <c r="AC95" s="39"/>
      <c r="AD95" s="27"/>
      <c r="AE95" s="27"/>
      <c r="AF95" s="86"/>
      <c r="AG95" s="27"/>
      <c r="AH95" s="86"/>
      <c r="AI95" s="39"/>
      <c r="AJ95" s="27"/>
      <c r="AK95" s="39"/>
      <c r="AL95" s="27"/>
      <c r="AM95" s="39"/>
    </row>
    <row r="96" spans="1:39" ht="20.25" customHeight="1" hidden="1">
      <c r="A96" s="6" t="s">
        <v>327</v>
      </c>
      <c r="B96" s="19" t="s">
        <v>330</v>
      </c>
      <c r="C96" s="27"/>
      <c r="D96" s="27"/>
      <c r="E96" s="27"/>
      <c r="F96" s="27"/>
      <c r="G96" s="86">
        <v>472.48437</v>
      </c>
      <c r="H96" s="50">
        <f t="shared" si="24"/>
        <v>472.48437</v>
      </c>
      <c r="I96" s="34" t="e">
        <f t="shared" si="25"/>
        <v>#DIV/0!</v>
      </c>
      <c r="J96" s="27"/>
      <c r="K96" s="27"/>
      <c r="L96" s="86">
        <v>874.41502</v>
      </c>
      <c r="M96" s="50">
        <f t="shared" si="26"/>
        <v>874.41502</v>
      </c>
      <c r="N96" s="34" t="e">
        <f t="shared" si="27"/>
        <v>#DIV/0!</v>
      </c>
      <c r="O96" s="50">
        <f>L96-K96</f>
        <v>874.41502</v>
      </c>
      <c r="P96" s="34" t="e">
        <f>L96/K96*100</f>
        <v>#DIV/0!</v>
      </c>
      <c r="Q96" s="50">
        <f>L96-G96</f>
        <v>401.93065</v>
      </c>
      <c r="R96" s="34">
        <f>L96/G96*100</f>
        <v>185.06750180963658</v>
      </c>
      <c r="S96" s="27"/>
      <c r="T96" s="27"/>
      <c r="U96" s="86">
        <v>196291.45763</v>
      </c>
      <c r="V96" s="39">
        <f t="shared" si="28"/>
        <v>196291.45763</v>
      </c>
      <c r="W96" s="39" t="e">
        <f t="shared" si="29"/>
        <v>#DIV/0!</v>
      </c>
      <c r="X96" s="39">
        <f t="shared" si="30"/>
        <v>195417.04261</v>
      </c>
      <c r="Y96" s="39">
        <f t="shared" si="31"/>
        <v>22448.317233846235</v>
      </c>
      <c r="Z96" s="39">
        <f t="shared" si="32"/>
        <v>195818.97326</v>
      </c>
      <c r="AA96" s="39">
        <f t="shared" si="33"/>
        <v>41544.539902981334</v>
      </c>
      <c r="AB96" s="39" t="e">
        <f t="shared" si="34"/>
        <v>#DIV/0!</v>
      </c>
      <c r="AC96" s="39">
        <f t="shared" si="35"/>
        <v>196291.45763</v>
      </c>
      <c r="AD96" s="27"/>
      <c r="AE96" s="27"/>
      <c r="AF96" s="86"/>
      <c r="AG96" s="27"/>
      <c r="AH96" s="86"/>
      <c r="AI96" s="39" t="e">
        <f t="shared" si="36"/>
        <v>#DIV/0!</v>
      </c>
      <c r="AJ96" s="27">
        <f t="shared" si="37"/>
        <v>-196291.45763</v>
      </c>
      <c r="AK96" s="39">
        <f t="shared" si="38"/>
        <v>0</v>
      </c>
      <c r="AL96" s="27">
        <f t="shared" si="39"/>
        <v>0</v>
      </c>
      <c r="AM96" s="39" t="e">
        <f t="shared" si="40"/>
        <v>#DIV/0!</v>
      </c>
    </row>
    <row r="97" spans="1:39" ht="20.25" customHeight="1" hidden="1">
      <c r="A97" s="6" t="s">
        <v>328</v>
      </c>
      <c r="B97" s="19" t="s">
        <v>331</v>
      </c>
      <c r="C97" s="27"/>
      <c r="D97" s="27"/>
      <c r="E97" s="27"/>
      <c r="F97" s="27"/>
      <c r="G97" s="86">
        <v>2454.17911</v>
      </c>
      <c r="H97" s="50">
        <f t="shared" si="24"/>
        <v>2454.17911</v>
      </c>
      <c r="I97" s="34" t="e">
        <f t="shared" si="25"/>
        <v>#DIV/0!</v>
      </c>
      <c r="J97" s="27"/>
      <c r="K97" s="27"/>
      <c r="L97" s="86"/>
      <c r="M97" s="50">
        <f t="shared" si="26"/>
        <v>0</v>
      </c>
      <c r="N97" s="34" t="e">
        <f t="shared" si="27"/>
        <v>#DIV/0!</v>
      </c>
      <c r="O97" s="50">
        <f>L97-K97</f>
        <v>0</v>
      </c>
      <c r="P97" s="34" t="e">
        <f>L97/K97*100</f>
        <v>#DIV/0!</v>
      </c>
      <c r="Q97" s="50">
        <f>L97-G97</f>
        <v>-2454.17911</v>
      </c>
      <c r="R97" s="34">
        <f>L97/G97*100</f>
        <v>0</v>
      </c>
      <c r="S97" s="27"/>
      <c r="T97" s="27"/>
      <c r="U97" s="86">
        <v>0</v>
      </c>
      <c r="V97" s="39">
        <f t="shared" si="28"/>
        <v>0</v>
      </c>
      <c r="W97" s="39" t="e">
        <f t="shared" si="29"/>
        <v>#DIV/0!</v>
      </c>
      <c r="X97" s="39">
        <f t="shared" si="30"/>
        <v>0</v>
      </c>
      <c r="Y97" s="39" t="e">
        <f t="shared" si="31"/>
        <v>#DIV/0!</v>
      </c>
      <c r="Z97" s="39">
        <f t="shared" si="32"/>
        <v>-2454.17911</v>
      </c>
      <c r="AA97" s="39">
        <f t="shared" si="33"/>
        <v>0</v>
      </c>
      <c r="AB97" s="39" t="e">
        <f t="shared" si="34"/>
        <v>#DIV/0!</v>
      </c>
      <c r="AC97" s="39">
        <f t="shared" si="35"/>
        <v>0</v>
      </c>
      <c r="AD97" s="27"/>
      <c r="AE97" s="27">
        <v>0</v>
      </c>
      <c r="AF97" s="86">
        <v>0</v>
      </c>
      <c r="AG97" s="27">
        <v>0</v>
      </c>
      <c r="AH97" s="86">
        <v>0</v>
      </c>
      <c r="AI97" s="39" t="e">
        <f t="shared" si="36"/>
        <v>#DIV/0!</v>
      </c>
      <c r="AJ97" s="27">
        <f t="shared" si="37"/>
        <v>0</v>
      </c>
      <c r="AK97" s="39" t="e">
        <f t="shared" si="38"/>
        <v>#DIV/0!</v>
      </c>
      <c r="AL97" s="27">
        <f t="shared" si="39"/>
        <v>0</v>
      </c>
      <c r="AM97" s="39" t="e">
        <f t="shared" si="40"/>
        <v>#DIV/0!</v>
      </c>
    </row>
    <row r="98" spans="1:39" ht="27.75" customHeight="1" hidden="1">
      <c r="A98" s="6" t="s">
        <v>192</v>
      </c>
      <c r="B98" s="19" t="s">
        <v>111</v>
      </c>
      <c r="C98" s="27">
        <f>C99+C100</f>
        <v>1193.435</v>
      </c>
      <c r="D98" s="27">
        <f>D99+D100</f>
        <v>1246.631</v>
      </c>
      <c r="E98" s="27">
        <f>E99+E100</f>
        <v>0</v>
      </c>
      <c r="F98" s="27">
        <f>F99+F100</f>
        <v>1275.008</v>
      </c>
      <c r="G98" s="86">
        <f>G99+G100</f>
        <v>756.1</v>
      </c>
      <c r="H98" s="50">
        <f t="shared" si="24"/>
        <v>-518.908</v>
      </c>
      <c r="I98" s="34">
        <f t="shared" si="25"/>
        <v>59.30158869591406</v>
      </c>
      <c r="J98" s="27">
        <f>J99+J100</f>
        <v>756.1</v>
      </c>
      <c r="K98" s="27">
        <f>K99+K100</f>
        <v>756.1</v>
      </c>
      <c r="L98" s="86">
        <f>L99+L100</f>
        <v>725.495</v>
      </c>
      <c r="M98" s="50">
        <f t="shared" si="26"/>
        <v>-30.605000000000018</v>
      </c>
      <c r="N98" s="34">
        <f t="shared" si="27"/>
        <v>95.95225499272583</v>
      </c>
      <c r="O98" s="50">
        <f aca="true" t="shared" si="43" ref="O98:O167">L98-K98</f>
        <v>-30.605000000000018</v>
      </c>
      <c r="P98" s="34">
        <f aca="true" t="shared" si="44" ref="P98:P167">L98/K98*100</f>
        <v>95.95225499272583</v>
      </c>
      <c r="Q98" s="50">
        <f t="shared" si="41"/>
        <v>-30.605000000000018</v>
      </c>
      <c r="R98" s="34">
        <f t="shared" si="42"/>
        <v>95.95225499272583</v>
      </c>
      <c r="S98" s="27">
        <f>S99+S100</f>
        <v>0</v>
      </c>
      <c r="T98" s="27">
        <f>T99+T100</f>
        <v>756.1</v>
      </c>
      <c r="U98" s="86">
        <f>U99+U100</f>
        <v>725.495</v>
      </c>
      <c r="V98" s="39">
        <f t="shared" si="28"/>
        <v>-30.605000000000018</v>
      </c>
      <c r="W98" s="39">
        <f t="shared" si="29"/>
        <v>95.95225499272583</v>
      </c>
      <c r="X98" s="39">
        <f t="shared" si="30"/>
        <v>0</v>
      </c>
      <c r="Y98" s="39">
        <f t="shared" si="31"/>
        <v>100</v>
      </c>
      <c r="Z98" s="39">
        <f t="shared" si="32"/>
        <v>-30.605000000000018</v>
      </c>
      <c r="AA98" s="39">
        <f t="shared" si="33"/>
        <v>95.95225499272583</v>
      </c>
      <c r="AB98" s="39">
        <f t="shared" si="34"/>
        <v>95.95225499272583</v>
      </c>
      <c r="AC98" s="39">
        <f t="shared" si="35"/>
        <v>725.495</v>
      </c>
      <c r="AD98" s="27">
        <f>AD99+AD100</f>
        <v>756.1</v>
      </c>
      <c r="AE98" s="27">
        <f>AE99+AE100</f>
        <v>0</v>
      </c>
      <c r="AF98" s="86">
        <f>AF99+AF100</f>
        <v>725.495</v>
      </c>
      <c r="AG98" s="27">
        <f>AG99+AG100</f>
        <v>0</v>
      </c>
      <c r="AH98" s="86">
        <f>AH99+AH100</f>
        <v>725.495</v>
      </c>
      <c r="AI98" s="39">
        <f t="shared" si="36"/>
        <v>95.95225499272583</v>
      </c>
      <c r="AJ98" s="27">
        <f t="shared" si="37"/>
        <v>0</v>
      </c>
      <c r="AK98" s="39">
        <f t="shared" si="38"/>
        <v>100</v>
      </c>
      <c r="AL98" s="27">
        <f t="shared" si="39"/>
        <v>0</v>
      </c>
      <c r="AM98" s="39">
        <f t="shared" si="40"/>
        <v>100</v>
      </c>
    </row>
    <row r="99" spans="1:39" s="14" customFormat="1" ht="21" customHeight="1" hidden="1">
      <c r="A99" s="3" t="s">
        <v>192</v>
      </c>
      <c r="B99" s="37" t="s">
        <v>83</v>
      </c>
      <c r="C99" s="15">
        <v>587.601</v>
      </c>
      <c r="D99" s="15">
        <v>633.8825</v>
      </c>
      <c r="E99" s="15">
        <v>0</v>
      </c>
      <c r="F99" s="15">
        <v>683.543</v>
      </c>
      <c r="G99" s="59">
        <v>662.5</v>
      </c>
      <c r="H99" s="49">
        <f t="shared" si="24"/>
        <v>-21.043000000000006</v>
      </c>
      <c r="I99" s="35">
        <f t="shared" si="25"/>
        <v>96.92148116504741</v>
      </c>
      <c r="J99" s="15">
        <v>662.5</v>
      </c>
      <c r="K99" s="15">
        <v>662.5</v>
      </c>
      <c r="L99" s="59">
        <v>639.695</v>
      </c>
      <c r="M99" s="49">
        <f t="shared" si="26"/>
        <v>-22.80499999999995</v>
      </c>
      <c r="N99" s="35">
        <f t="shared" si="27"/>
        <v>96.55773584905661</v>
      </c>
      <c r="O99" s="49">
        <f t="shared" si="43"/>
        <v>-22.80499999999995</v>
      </c>
      <c r="P99" s="35">
        <f t="shared" si="44"/>
        <v>96.55773584905661</v>
      </c>
      <c r="Q99" s="49">
        <f t="shared" si="41"/>
        <v>-22.80499999999995</v>
      </c>
      <c r="R99" s="35">
        <f t="shared" si="42"/>
        <v>96.55773584905661</v>
      </c>
      <c r="S99" s="15"/>
      <c r="T99" s="15">
        <v>662.5</v>
      </c>
      <c r="U99" s="59">
        <v>639.695</v>
      </c>
      <c r="V99" s="40">
        <f t="shared" si="28"/>
        <v>-22.80499999999995</v>
      </c>
      <c r="W99" s="40">
        <f t="shared" si="29"/>
        <v>96.55773584905661</v>
      </c>
      <c r="X99" s="40">
        <f t="shared" si="30"/>
        <v>0</v>
      </c>
      <c r="Y99" s="40">
        <f t="shared" si="31"/>
        <v>100</v>
      </c>
      <c r="Z99" s="40">
        <f t="shared" si="32"/>
        <v>-22.80499999999995</v>
      </c>
      <c r="AA99" s="40">
        <f t="shared" si="33"/>
        <v>96.55773584905661</v>
      </c>
      <c r="AB99" s="40">
        <f t="shared" si="34"/>
        <v>96.55773584905661</v>
      </c>
      <c r="AC99" s="40">
        <f t="shared" si="35"/>
        <v>639.695</v>
      </c>
      <c r="AD99" s="15">
        <v>662.5</v>
      </c>
      <c r="AE99" s="15"/>
      <c r="AF99" s="59">
        <v>639.695</v>
      </c>
      <c r="AG99" s="15"/>
      <c r="AH99" s="59">
        <v>639.695</v>
      </c>
      <c r="AI99" s="40">
        <f t="shared" si="36"/>
        <v>96.55773584905661</v>
      </c>
      <c r="AJ99" s="15">
        <f t="shared" si="37"/>
        <v>0</v>
      </c>
      <c r="AK99" s="40">
        <f t="shared" si="38"/>
        <v>100</v>
      </c>
      <c r="AL99" s="15">
        <f t="shared" si="39"/>
        <v>0</v>
      </c>
      <c r="AM99" s="40">
        <f t="shared" si="40"/>
        <v>100</v>
      </c>
    </row>
    <row r="100" spans="1:39" s="14" customFormat="1" ht="33" customHeight="1" hidden="1">
      <c r="A100" s="3" t="s">
        <v>192</v>
      </c>
      <c r="B100" s="37" t="s">
        <v>112</v>
      </c>
      <c r="C100" s="15">
        <v>605.834</v>
      </c>
      <c r="D100" s="15">
        <v>612.7485</v>
      </c>
      <c r="E100" s="15">
        <v>0</v>
      </c>
      <c r="F100" s="15">
        <v>591.465</v>
      </c>
      <c r="G100" s="59">
        <v>93.6</v>
      </c>
      <c r="H100" s="49">
        <f t="shared" si="24"/>
        <v>-497.865</v>
      </c>
      <c r="I100" s="35">
        <f t="shared" si="25"/>
        <v>15.825112221348684</v>
      </c>
      <c r="J100" s="15">
        <v>93.6</v>
      </c>
      <c r="K100" s="15">
        <v>93.6</v>
      </c>
      <c r="L100" s="59">
        <v>85.8</v>
      </c>
      <c r="M100" s="49">
        <f t="shared" si="26"/>
        <v>-7.799999999999997</v>
      </c>
      <c r="N100" s="35">
        <f t="shared" si="27"/>
        <v>91.66666666666667</v>
      </c>
      <c r="O100" s="49">
        <f t="shared" si="43"/>
        <v>-7.799999999999997</v>
      </c>
      <c r="P100" s="35">
        <f t="shared" si="44"/>
        <v>91.66666666666667</v>
      </c>
      <c r="Q100" s="49">
        <f t="shared" si="41"/>
        <v>-7.799999999999997</v>
      </c>
      <c r="R100" s="35">
        <f t="shared" si="42"/>
        <v>91.66666666666667</v>
      </c>
      <c r="S100" s="15"/>
      <c r="T100" s="15">
        <v>93.6</v>
      </c>
      <c r="U100" s="59">
        <v>85.8</v>
      </c>
      <c r="V100" s="40">
        <f t="shared" si="28"/>
        <v>-7.799999999999997</v>
      </c>
      <c r="W100" s="40">
        <f t="shared" si="29"/>
        <v>91.66666666666667</v>
      </c>
      <c r="X100" s="40">
        <f t="shared" si="30"/>
        <v>0</v>
      </c>
      <c r="Y100" s="40">
        <f t="shared" si="31"/>
        <v>100</v>
      </c>
      <c r="Z100" s="40">
        <f t="shared" si="32"/>
        <v>-7.799999999999997</v>
      </c>
      <c r="AA100" s="40">
        <f t="shared" si="33"/>
        <v>91.66666666666667</v>
      </c>
      <c r="AB100" s="40">
        <f t="shared" si="34"/>
        <v>91.66666666666667</v>
      </c>
      <c r="AC100" s="40">
        <f t="shared" si="35"/>
        <v>85.8</v>
      </c>
      <c r="AD100" s="15">
        <v>93.6</v>
      </c>
      <c r="AE100" s="15"/>
      <c r="AF100" s="59">
        <v>85.8</v>
      </c>
      <c r="AG100" s="15"/>
      <c r="AH100" s="59">
        <v>85.8</v>
      </c>
      <c r="AI100" s="40">
        <f t="shared" si="36"/>
        <v>91.66666666666667</v>
      </c>
      <c r="AJ100" s="15">
        <f t="shared" si="37"/>
        <v>0</v>
      </c>
      <c r="AK100" s="40">
        <f t="shared" si="38"/>
        <v>100</v>
      </c>
      <c r="AL100" s="15">
        <f t="shared" si="39"/>
        <v>0</v>
      </c>
      <c r="AM100" s="40">
        <f t="shared" si="40"/>
        <v>100</v>
      </c>
    </row>
    <row r="101" spans="1:39" ht="21.75" customHeight="1" hidden="1">
      <c r="A101" s="6" t="s">
        <v>193</v>
      </c>
      <c r="B101" s="19" t="s">
        <v>239</v>
      </c>
      <c r="C101" s="27">
        <f>C102</f>
        <v>102194.06646</v>
      </c>
      <c r="D101" s="27">
        <f>D102</f>
        <v>101898.92153</v>
      </c>
      <c r="E101" s="27">
        <f>E102</f>
        <v>93443.1688</v>
      </c>
      <c r="F101" s="27">
        <f>F102</f>
        <v>106136.73583</v>
      </c>
      <c r="G101" s="86">
        <f>G102</f>
        <v>105518.31826</v>
      </c>
      <c r="H101" s="50">
        <f t="shared" si="24"/>
        <v>-618.4175700000051</v>
      </c>
      <c r="I101" s="34">
        <f t="shared" si="25"/>
        <v>99.41733880812905</v>
      </c>
      <c r="J101" s="27">
        <f>J102</f>
        <v>123025.7</v>
      </c>
      <c r="K101" s="27">
        <f>K102</f>
        <v>123025.7</v>
      </c>
      <c r="L101" s="86">
        <f>L102</f>
        <v>106000</v>
      </c>
      <c r="M101" s="50">
        <f t="shared" si="26"/>
        <v>-17025.699999999997</v>
      </c>
      <c r="N101" s="34">
        <f t="shared" si="27"/>
        <v>86.16085907253526</v>
      </c>
      <c r="O101" s="50">
        <f t="shared" si="43"/>
        <v>-17025.699999999997</v>
      </c>
      <c r="P101" s="34">
        <f t="shared" si="44"/>
        <v>86.16085907253526</v>
      </c>
      <c r="Q101" s="50">
        <f t="shared" si="41"/>
        <v>481.68174</v>
      </c>
      <c r="R101" s="34">
        <f t="shared" si="42"/>
        <v>100.45649110784073</v>
      </c>
      <c r="S101" s="27">
        <f>S102</f>
        <v>0</v>
      </c>
      <c r="T101" s="27">
        <f>T102</f>
        <v>123025.7</v>
      </c>
      <c r="U101" s="86">
        <f>U102</f>
        <v>142333.47</v>
      </c>
      <c r="V101" s="39">
        <f t="shared" si="28"/>
        <v>19307.770000000004</v>
      </c>
      <c r="W101" s="39">
        <f t="shared" si="29"/>
        <v>115.6940948110842</v>
      </c>
      <c r="X101" s="39">
        <f t="shared" si="30"/>
        <v>36333.47</v>
      </c>
      <c r="Y101" s="39">
        <f t="shared" si="31"/>
        <v>134.27685849056604</v>
      </c>
      <c r="Z101" s="39">
        <f t="shared" si="32"/>
        <v>36815.15174</v>
      </c>
      <c r="AA101" s="39">
        <f t="shared" si="33"/>
        <v>134.88982040946337</v>
      </c>
      <c r="AB101" s="39">
        <f t="shared" si="34"/>
        <v>115.6940948110842</v>
      </c>
      <c r="AC101" s="39">
        <f t="shared" si="35"/>
        <v>142333.47</v>
      </c>
      <c r="AD101" s="27">
        <f>AD102</f>
        <v>123025.7</v>
      </c>
      <c r="AE101" s="27">
        <f>AE102</f>
        <v>0</v>
      </c>
      <c r="AF101" s="86">
        <f>AF102</f>
        <v>142333.47</v>
      </c>
      <c r="AG101" s="27">
        <f>AG102</f>
        <v>0</v>
      </c>
      <c r="AH101" s="86">
        <f>AH102</f>
        <v>142333.47</v>
      </c>
      <c r="AI101" s="39">
        <f t="shared" si="36"/>
        <v>115.6940948110842</v>
      </c>
      <c r="AJ101" s="27">
        <f t="shared" si="37"/>
        <v>0</v>
      </c>
      <c r="AK101" s="39">
        <f t="shared" si="38"/>
        <v>100</v>
      </c>
      <c r="AL101" s="27">
        <f t="shared" si="39"/>
        <v>0</v>
      </c>
      <c r="AM101" s="39">
        <f t="shared" si="40"/>
        <v>100</v>
      </c>
    </row>
    <row r="102" spans="1:39" s="14" customFormat="1" ht="18.75" customHeight="1" hidden="1">
      <c r="A102" s="3" t="s">
        <v>193</v>
      </c>
      <c r="B102" s="37" t="s">
        <v>82</v>
      </c>
      <c r="C102" s="15">
        <v>102194.06646</v>
      </c>
      <c r="D102" s="15">
        <v>101898.92153</v>
      </c>
      <c r="E102" s="15">
        <v>93443.1688</v>
      </c>
      <c r="F102" s="15">
        <v>106136.73583</v>
      </c>
      <c r="G102" s="59">
        <v>105518.31826</v>
      </c>
      <c r="H102" s="49">
        <f t="shared" si="24"/>
        <v>-618.4175700000051</v>
      </c>
      <c r="I102" s="35">
        <f t="shared" si="25"/>
        <v>99.41733880812905</v>
      </c>
      <c r="J102" s="15">
        <v>123025.7</v>
      </c>
      <c r="K102" s="15">
        <v>123025.7</v>
      </c>
      <c r="L102" s="59">
        <v>106000</v>
      </c>
      <c r="M102" s="49">
        <f t="shared" si="26"/>
        <v>-17025.699999999997</v>
      </c>
      <c r="N102" s="35">
        <f t="shared" si="27"/>
        <v>86.16085907253526</v>
      </c>
      <c r="O102" s="49">
        <f t="shared" si="43"/>
        <v>-17025.699999999997</v>
      </c>
      <c r="P102" s="35">
        <f t="shared" si="44"/>
        <v>86.16085907253526</v>
      </c>
      <c r="Q102" s="49">
        <f t="shared" si="41"/>
        <v>481.68174</v>
      </c>
      <c r="R102" s="35">
        <f t="shared" si="42"/>
        <v>100.45649110784073</v>
      </c>
      <c r="S102" s="15"/>
      <c r="T102" s="15">
        <v>123025.7</v>
      </c>
      <c r="U102" s="59">
        <v>142333.47</v>
      </c>
      <c r="V102" s="40">
        <f t="shared" si="28"/>
        <v>19307.770000000004</v>
      </c>
      <c r="W102" s="40">
        <f t="shared" si="29"/>
        <v>115.6940948110842</v>
      </c>
      <c r="X102" s="40">
        <f t="shared" si="30"/>
        <v>36333.47</v>
      </c>
      <c r="Y102" s="40">
        <f t="shared" si="31"/>
        <v>134.27685849056604</v>
      </c>
      <c r="Z102" s="40">
        <f t="shared" si="32"/>
        <v>36815.15174</v>
      </c>
      <c r="AA102" s="40">
        <f t="shared" si="33"/>
        <v>134.88982040946337</v>
      </c>
      <c r="AB102" s="40">
        <f t="shared" si="34"/>
        <v>115.6940948110842</v>
      </c>
      <c r="AC102" s="40">
        <f t="shared" si="35"/>
        <v>142333.47</v>
      </c>
      <c r="AD102" s="15">
        <v>123025.7</v>
      </c>
      <c r="AE102" s="15"/>
      <c r="AF102" s="59">
        <v>142333.47</v>
      </c>
      <c r="AG102" s="15"/>
      <c r="AH102" s="59">
        <v>142333.47</v>
      </c>
      <c r="AI102" s="40">
        <f t="shared" si="36"/>
        <v>115.6940948110842</v>
      </c>
      <c r="AJ102" s="15">
        <f t="shared" si="37"/>
        <v>0</v>
      </c>
      <c r="AK102" s="40">
        <f t="shared" si="38"/>
        <v>100</v>
      </c>
      <c r="AL102" s="15">
        <f t="shared" si="39"/>
        <v>0</v>
      </c>
      <c r="AM102" s="40">
        <f t="shared" si="40"/>
        <v>100</v>
      </c>
    </row>
    <row r="103" spans="1:39" ht="28.5" customHeight="1" hidden="1">
      <c r="A103" s="6" t="s">
        <v>349</v>
      </c>
      <c r="B103" s="19" t="s">
        <v>350</v>
      </c>
      <c r="C103" s="27"/>
      <c r="D103" s="27"/>
      <c r="E103" s="27"/>
      <c r="F103" s="27"/>
      <c r="G103" s="86"/>
      <c r="H103" s="50">
        <f t="shared" si="24"/>
        <v>0</v>
      </c>
      <c r="I103" s="34" t="e">
        <f t="shared" si="25"/>
        <v>#DIV/0!</v>
      </c>
      <c r="J103" s="27"/>
      <c r="K103" s="27">
        <v>196291.45763</v>
      </c>
      <c r="L103" s="86">
        <v>905.81856</v>
      </c>
      <c r="M103" s="50">
        <f t="shared" si="26"/>
        <v>905.81856</v>
      </c>
      <c r="N103" s="34" t="e">
        <f t="shared" si="27"/>
        <v>#DIV/0!</v>
      </c>
      <c r="O103" s="50"/>
      <c r="P103" s="34"/>
      <c r="Q103" s="50"/>
      <c r="R103" s="34"/>
      <c r="S103" s="27"/>
      <c r="T103" s="27"/>
      <c r="U103" s="86"/>
      <c r="V103" s="39">
        <f t="shared" si="28"/>
        <v>-196291.45763</v>
      </c>
      <c r="W103" s="39">
        <f t="shared" si="29"/>
        <v>0</v>
      </c>
      <c r="X103" s="39">
        <f t="shared" si="30"/>
        <v>-905.81856</v>
      </c>
      <c r="Y103" s="39">
        <f t="shared" si="31"/>
        <v>0</v>
      </c>
      <c r="Z103" s="39">
        <f t="shared" si="32"/>
        <v>0</v>
      </c>
      <c r="AA103" s="39" t="e">
        <f t="shared" si="33"/>
        <v>#DIV/0!</v>
      </c>
      <c r="AB103" s="39" t="e">
        <f t="shared" si="34"/>
        <v>#DIV/0!</v>
      </c>
      <c r="AC103" s="39">
        <f t="shared" si="35"/>
        <v>0</v>
      </c>
      <c r="AD103" s="27"/>
      <c r="AE103" s="27"/>
      <c r="AF103" s="86"/>
      <c r="AG103" s="27"/>
      <c r="AH103" s="86"/>
      <c r="AI103" s="39"/>
      <c r="AJ103" s="27"/>
      <c r="AK103" s="39"/>
      <c r="AL103" s="27"/>
      <c r="AM103" s="39"/>
    </row>
    <row r="104" spans="1:39" ht="20.25" customHeight="1" hidden="1">
      <c r="A104" s="6" t="s">
        <v>392</v>
      </c>
      <c r="B104" s="19" t="s">
        <v>393</v>
      </c>
      <c r="C104" s="27"/>
      <c r="D104" s="27"/>
      <c r="E104" s="27"/>
      <c r="F104" s="27"/>
      <c r="G104" s="86"/>
      <c r="H104" s="50"/>
      <c r="I104" s="34"/>
      <c r="J104" s="27"/>
      <c r="K104" s="27"/>
      <c r="L104" s="86">
        <v>109.47148</v>
      </c>
      <c r="M104" s="50"/>
      <c r="N104" s="34"/>
      <c r="O104" s="50"/>
      <c r="P104" s="34"/>
      <c r="Q104" s="50"/>
      <c r="R104" s="34"/>
      <c r="S104" s="27"/>
      <c r="T104" s="27"/>
      <c r="U104" s="86"/>
      <c r="V104" s="39"/>
      <c r="W104" s="39"/>
      <c r="X104" s="39"/>
      <c r="Y104" s="39"/>
      <c r="Z104" s="39"/>
      <c r="AA104" s="39"/>
      <c r="AB104" s="39"/>
      <c r="AC104" s="39"/>
      <c r="AD104" s="27"/>
      <c r="AE104" s="27"/>
      <c r="AF104" s="86"/>
      <c r="AG104" s="27"/>
      <c r="AH104" s="86"/>
      <c r="AI104" s="39"/>
      <c r="AJ104" s="27"/>
      <c r="AK104" s="39"/>
      <c r="AL104" s="27"/>
      <c r="AM104" s="39"/>
    </row>
    <row r="105" spans="1:39" ht="20.25" customHeight="1" hidden="1">
      <c r="A105" s="6" t="s">
        <v>195</v>
      </c>
      <c r="B105" s="19" t="s">
        <v>240</v>
      </c>
      <c r="C105" s="27">
        <v>2012.32317</v>
      </c>
      <c r="D105" s="27">
        <v>12698.19044</v>
      </c>
      <c r="E105" s="27">
        <v>11567.49348</v>
      </c>
      <c r="F105" s="27">
        <v>17165.69573</v>
      </c>
      <c r="G105" s="86">
        <v>236.74647</v>
      </c>
      <c r="H105" s="50">
        <f t="shared" si="24"/>
        <v>-16928.94926</v>
      </c>
      <c r="I105" s="34">
        <f t="shared" si="25"/>
        <v>1.3791836563096298</v>
      </c>
      <c r="J105" s="27"/>
      <c r="K105" s="27"/>
      <c r="L105" s="86">
        <v>484.61806</v>
      </c>
      <c r="M105" s="50">
        <f t="shared" si="26"/>
        <v>484.61806</v>
      </c>
      <c r="N105" s="34" t="e">
        <f t="shared" si="27"/>
        <v>#DIV/0!</v>
      </c>
      <c r="O105" s="50">
        <f>L105-K105</f>
        <v>484.61806</v>
      </c>
      <c r="P105" s="34" t="e">
        <f>L105/K105*100</f>
        <v>#DIV/0!</v>
      </c>
      <c r="Q105" s="50">
        <f>L105-G105</f>
        <v>247.87159000000003</v>
      </c>
      <c r="R105" s="34">
        <f>L105/G105*100</f>
        <v>204.6991703825616</v>
      </c>
      <c r="S105" s="27"/>
      <c r="T105" s="27"/>
      <c r="U105" s="86"/>
      <c r="V105" s="39">
        <f t="shared" si="28"/>
        <v>0</v>
      </c>
      <c r="W105" s="39" t="e">
        <f t="shared" si="29"/>
        <v>#DIV/0!</v>
      </c>
      <c r="X105" s="39">
        <f t="shared" si="30"/>
        <v>-484.61806</v>
      </c>
      <c r="Y105" s="39">
        <f t="shared" si="31"/>
        <v>0</v>
      </c>
      <c r="Z105" s="39">
        <f t="shared" si="32"/>
        <v>-236.74647</v>
      </c>
      <c r="AA105" s="39">
        <f t="shared" si="33"/>
        <v>0</v>
      </c>
      <c r="AB105" s="39" t="e">
        <f t="shared" si="34"/>
        <v>#DIV/0!</v>
      </c>
      <c r="AC105" s="39">
        <f t="shared" si="35"/>
        <v>0</v>
      </c>
      <c r="AD105" s="27"/>
      <c r="AE105" s="27"/>
      <c r="AF105" s="86"/>
      <c r="AG105" s="27"/>
      <c r="AH105" s="86"/>
      <c r="AI105" s="39" t="e">
        <f>AF105/AD105*100</f>
        <v>#DIV/0!</v>
      </c>
      <c r="AJ105" s="27">
        <f>AF105-U105</f>
        <v>0</v>
      </c>
      <c r="AK105" s="39" t="e">
        <f>AF105/U105*100</f>
        <v>#DIV/0!</v>
      </c>
      <c r="AL105" s="27">
        <f>AH105-AF105</f>
        <v>0</v>
      </c>
      <c r="AM105" s="39" t="e">
        <f>AH105/AF105*100</f>
        <v>#DIV/0!</v>
      </c>
    </row>
    <row r="106" spans="1:39" ht="20.25" customHeight="1" hidden="1">
      <c r="A106" s="6" t="s">
        <v>196</v>
      </c>
      <c r="B106" s="19" t="s">
        <v>241</v>
      </c>
      <c r="C106" s="27">
        <v>4551.83622</v>
      </c>
      <c r="D106" s="27">
        <v>20488.58773</v>
      </c>
      <c r="E106" s="27">
        <v>16227.89195</v>
      </c>
      <c r="F106" s="27">
        <v>39277.71575</v>
      </c>
      <c r="G106" s="86">
        <v>49053.86944</v>
      </c>
      <c r="H106" s="50">
        <f t="shared" si="24"/>
        <v>9776.15369</v>
      </c>
      <c r="I106" s="34">
        <f t="shared" si="25"/>
        <v>124.88982239248472</v>
      </c>
      <c r="J106" s="27">
        <v>30000</v>
      </c>
      <c r="K106" s="27">
        <v>30000</v>
      </c>
      <c r="L106" s="86">
        <v>53109.31469</v>
      </c>
      <c r="M106" s="50">
        <f t="shared" si="26"/>
        <v>23109.31469</v>
      </c>
      <c r="N106" s="34">
        <f t="shared" si="27"/>
        <v>177.03104896666667</v>
      </c>
      <c r="O106" s="50">
        <f>L106-K106</f>
        <v>23109.31469</v>
      </c>
      <c r="P106" s="34">
        <f>L106/K106*100</f>
        <v>177.03104896666667</v>
      </c>
      <c r="Q106" s="50">
        <f>L106-G106</f>
        <v>4055.445249999997</v>
      </c>
      <c r="R106" s="34">
        <f>L106/G106*100</f>
        <v>108.26732997069762</v>
      </c>
      <c r="S106" s="27"/>
      <c r="T106" s="27">
        <v>30000</v>
      </c>
      <c r="U106" s="86">
        <v>45000</v>
      </c>
      <c r="V106" s="39">
        <f t="shared" si="28"/>
        <v>15000</v>
      </c>
      <c r="W106" s="39">
        <f t="shared" si="29"/>
        <v>150</v>
      </c>
      <c r="X106" s="39">
        <f t="shared" si="30"/>
        <v>-8109.314689999999</v>
      </c>
      <c r="Y106" s="39">
        <f t="shared" si="31"/>
        <v>84.7308993962091</v>
      </c>
      <c r="Z106" s="39">
        <f t="shared" si="32"/>
        <v>-4053.869440000002</v>
      </c>
      <c r="AA106" s="39">
        <f t="shared" si="33"/>
        <v>91.73588243643354</v>
      </c>
      <c r="AB106" s="39">
        <f t="shared" si="34"/>
        <v>150</v>
      </c>
      <c r="AC106" s="39">
        <f t="shared" si="35"/>
        <v>45000</v>
      </c>
      <c r="AD106" s="27">
        <v>30000</v>
      </c>
      <c r="AE106" s="27"/>
      <c r="AF106" s="86">
        <v>45000</v>
      </c>
      <c r="AG106" s="27"/>
      <c r="AH106" s="86">
        <v>45000</v>
      </c>
      <c r="AI106" s="39">
        <f>AF106/AD106*100</f>
        <v>150</v>
      </c>
      <c r="AJ106" s="27">
        <f>AF106-U106</f>
        <v>0</v>
      </c>
      <c r="AK106" s="39">
        <f>AF106/U106*100</f>
        <v>100</v>
      </c>
      <c r="AL106" s="27">
        <f>AH106-AF106</f>
        <v>0</v>
      </c>
      <c r="AM106" s="39">
        <f>AH106/AF106*100</f>
        <v>100</v>
      </c>
    </row>
    <row r="107" spans="1:39" ht="20.25" customHeight="1" hidden="1">
      <c r="A107" s="6" t="s">
        <v>329</v>
      </c>
      <c r="B107" s="19" t="s">
        <v>351</v>
      </c>
      <c r="C107" s="27"/>
      <c r="D107" s="27"/>
      <c r="E107" s="27"/>
      <c r="F107" s="27"/>
      <c r="G107" s="86">
        <v>3256.17625</v>
      </c>
      <c r="H107" s="50">
        <f t="shared" si="24"/>
        <v>3256.17625</v>
      </c>
      <c r="I107" s="34" t="e">
        <f t="shared" si="25"/>
        <v>#DIV/0!</v>
      </c>
      <c r="J107" s="27"/>
      <c r="K107" s="27"/>
      <c r="L107" s="86">
        <v>3351.43047</v>
      </c>
      <c r="M107" s="50">
        <f t="shared" si="26"/>
        <v>3351.43047</v>
      </c>
      <c r="N107" s="34" t="e">
        <f t="shared" si="27"/>
        <v>#DIV/0!</v>
      </c>
      <c r="O107" s="50">
        <f>L107-K107</f>
        <v>3351.43047</v>
      </c>
      <c r="P107" s="34" t="e">
        <f>L107/K107*100</f>
        <v>#DIV/0!</v>
      </c>
      <c r="Q107" s="50">
        <f>L107-G107</f>
        <v>95.2542199999998</v>
      </c>
      <c r="R107" s="34">
        <f>L107/G107*100</f>
        <v>102.92533980616068</v>
      </c>
      <c r="S107" s="27"/>
      <c r="T107" s="27"/>
      <c r="U107" s="86"/>
      <c r="V107" s="39">
        <f t="shared" si="28"/>
        <v>0</v>
      </c>
      <c r="W107" s="39" t="e">
        <f t="shared" si="29"/>
        <v>#DIV/0!</v>
      </c>
      <c r="X107" s="39">
        <f t="shared" si="30"/>
        <v>-3351.43047</v>
      </c>
      <c r="Y107" s="39">
        <f t="shared" si="31"/>
        <v>0</v>
      </c>
      <c r="Z107" s="39">
        <f t="shared" si="32"/>
        <v>-3256.17625</v>
      </c>
      <c r="AA107" s="39">
        <f t="shared" si="33"/>
        <v>0</v>
      </c>
      <c r="AB107" s="39" t="e">
        <f t="shared" si="34"/>
        <v>#DIV/0!</v>
      </c>
      <c r="AC107" s="39">
        <f t="shared" si="35"/>
        <v>0</v>
      </c>
      <c r="AD107" s="27"/>
      <c r="AE107" s="27"/>
      <c r="AF107" s="86"/>
      <c r="AG107" s="27"/>
      <c r="AH107" s="86"/>
      <c r="AI107" s="39" t="e">
        <f>AF107/AD107*100</f>
        <v>#DIV/0!</v>
      </c>
      <c r="AJ107" s="27">
        <f>AF107-U107</f>
        <v>0</v>
      </c>
      <c r="AK107" s="39" t="e">
        <f>AF107/U107*100</f>
        <v>#DIV/0!</v>
      </c>
      <c r="AL107" s="27">
        <f>AH107-AF107</f>
        <v>0</v>
      </c>
      <c r="AM107" s="39" t="e">
        <f>AH107/AF107*100</f>
        <v>#DIV/0!</v>
      </c>
    </row>
    <row r="108" spans="1:39" ht="28.5" customHeight="1" hidden="1">
      <c r="A108" s="6" t="s">
        <v>352</v>
      </c>
      <c r="B108" s="19" t="s">
        <v>353</v>
      </c>
      <c r="C108" s="27"/>
      <c r="D108" s="27"/>
      <c r="E108" s="27"/>
      <c r="F108" s="27"/>
      <c r="G108" s="86"/>
      <c r="H108" s="50">
        <f t="shared" si="24"/>
        <v>0</v>
      </c>
      <c r="I108" s="34" t="e">
        <f t="shared" si="25"/>
        <v>#DIV/0!</v>
      </c>
      <c r="J108" s="27"/>
      <c r="K108" s="27"/>
      <c r="L108" s="86">
        <v>86.7882</v>
      </c>
      <c r="M108" s="50">
        <f t="shared" si="26"/>
        <v>86.7882</v>
      </c>
      <c r="N108" s="34" t="e">
        <f t="shared" si="27"/>
        <v>#DIV/0!</v>
      </c>
      <c r="O108" s="50"/>
      <c r="P108" s="34"/>
      <c r="Q108" s="50"/>
      <c r="R108" s="34"/>
      <c r="S108" s="27"/>
      <c r="T108" s="27"/>
      <c r="U108" s="86"/>
      <c r="V108" s="39">
        <f t="shared" si="28"/>
        <v>0</v>
      </c>
      <c r="W108" s="39" t="e">
        <f t="shared" si="29"/>
        <v>#DIV/0!</v>
      </c>
      <c r="X108" s="39">
        <f t="shared" si="30"/>
        <v>-86.7882</v>
      </c>
      <c r="Y108" s="39">
        <f t="shared" si="31"/>
        <v>0</v>
      </c>
      <c r="Z108" s="39">
        <f t="shared" si="32"/>
        <v>0</v>
      </c>
      <c r="AA108" s="39" t="e">
        <f t="shared" si="33"/>
        <v>#DIV/0!</v>
      </c>
      <c r="AB108" s="39" t="e">
        <f t="shared" si="34"/>
        <v>#DIV/0!</v>
      </c>
      <c r="AC108" s="39">
        <f t="shared" si="35"/>
        <v>0</v>
      </c>
      <c r="AD108" s="27"/>
      <c r="AE108" s="27"/>
      <c r="AF108" s="86"/>
      <c r="AG108" s="27"/>
      <c r="AH108" s="86"/>
      <c r="AI108" s="39"/>
      <c r="AJ108" s="27"/>
      <c r="AK108" s="39"/>
      <c r="AL108" s="27"/>
      <c r="AM108" s="39"/>
    </row>
    <row r="109" spans="1:39" s="1" customFormat="1" ht="21" customHeight="1">
      <c r="A109" s="4" t="s">
        <v>39</v>
      </c>
      <c r="B109" s="5" t="s">
        <v>40</v>
      </c>
      <c r="C109" s="22">
        <f>C110+C111+C113+C114+C116</f>
        <v>93858.58554</v>
      </c>
      <c r="D109" s="22">
        <f>D110+D111+D113+D114+D116</f>
        <v>110381.65635</v>
      </c>
      <c r="E109" s="22">
        <f>E110+E111+E113+E114+E116</f>
        <v>84019.17495</v>
      </c>
      <c r="F109" s="22">
        <f>F110+F111+F112+F113+F114+F115+F116</f>
        <v>149144.63913</v>
      </c>
      <c r="G109" s="57">
        <f>G110+G111+G112+G113+G114+G115+G116</f>
        <v>173381.1015</v>
      </c>
      <c r="H109" s="55">
        <f t="shared" si="24"/>
        <v>24236.462369999994</v>
      </c>
      <c r="I109" s="33">
        <f t="shared" si="25"/>
        <v>116.25030742732537</v>
      </c>
      <c r="J109" s="22">
        <f>J110+J111+J112+J113+J114+J115+J116</f>
        <v>120580.6</v>
      </c>
      <c r="K109" s="22">
        <f>K110+K111+K112+K113+K114+K115+K116</f>
        <v>120580.6</v>
      </c>
      <c r="L109" s="57">
        <f>L110+L111+L112+L113+L114+L115+L116</f>
        <v>241570.16054</v>
      </c>
      <c r="M109" s="55">
        <f t="shared" si="26"/>
        <v>120989.56054</v>
      </c>
      <c r="N109" s="33">
        <f t="shared" si="27"/>
        <v>200.3391594833663</v>
      </c>
      <c r="O109" s="55">
        <f t="shared" si="43"/>
        <v>120989.56054</v>
      </c>
      <c r="P109" s="33">
        <f t="shared" si="44"/>
        <v>200.3391594833663</v>
      </c>
      <c r="Q109" s="55">
        <f t="shared" si="41"/>
        <v>68189.05904000002</v>
      </c>
      <c r="R109" s="33">
        <f t="shared" si="42"/>
        <v>139.32900324779632</v>
      </c>
      <c r="S109" s="22">
        <f>S110+S111+S112+S113+S114+S115+S116</f>
        <v>135372</v>
      </c>
      <c r="T109" s="22">
        <f>T110+T111+T112+T113+T114+T115+T116</f>
        <v>126696.2</v>
      </c>
      <c r="U109" s="57">
        <f>U110+U111+U112+U113+U114+U115+U116</f>
        <v>285000</v>
      </c>
      <c r="V109" s="38">
        <f t="shared" si="28"/>
        <v>164419.4</v>
      </c>
      <c r="W109" s="38">
        <f t="shared" si="29"/>
        <v>236.35642881193158</v>
      </c>
      <c r="X109" s="38">
        <f t="shared" si="30"/>
        <v>43429.83945999999</v>
      </c>
      <c r="Y109" s="38">
        <f t="shared" si="31"/>
        <v>117.97814736841585</v>
      </c>
      <c r="Z109" s="38">
        <f t="shared" si="32"/>
        <v>111618.89850000001</v>
      </c>
      <c r="AA109" s="38">
        <f t="shared" si="33"/>
        <v>164.37777677863005</v>
      </c>
      <c r="AB109" s="38">
        <f t="shared" si="34"/>
        <v>224.94755170241888</v>
      </c>
      <c r="AC109" s="38">
        <f t="shared" si="35"/>
        <v>149628</v>
      </c>
      <c r="AD109" s="22">
        <f>AD110+AD111+AD112+AD113+AD114+AD115+AD116</f>
        <v>123019.7</v>
      </c>
      <c r="AE109" s="22">
        <f>AE110+AE111+AE112+AE113+AE114+AE115+AE116</f>
        <v>126178</v>
      </c>
      <c r="AF109" s="57">
        <f>AF110+AF111+AF112+AF113+AF114+AF115+AF116</f>
        <v>295000</v>
      </c>
      <c r="AG109" s="22">
        <f>AG110+AG111+AG112+AG113+AG114+AG115+AG116</f>
        <v>122517</v>
      </c>
      <c r="AH109" s="57">
        <f>AH110+AH111+AH112+AH113+AH114+AH115+AH116</f>
        <v>311000</v>
      </c>
      <c r="AI109" s="38">
        <f aca="true" t="shared" si="45" ref="AI109:AI126">AF109/AD109*100</f>
        <v>239.7989915436308</v>
      </c>
      <c r="AJ109" s="22">
        <f aca="true" t="shared" si="46" ref="AJ109:AJ126">AF109-U109</f>
        <v>10000</v>
      </c>
      <c r="AK109" s="38">
        <f aca="true" t="shared" si="47" ref="AK109:AK126">AF109/U109*100</f>
        <v>103.50877192982458</v>
      </c>
      <c r="AL109" s="22">
        <f aca="true" t="shared" si="48" ref="AL109:AL126">AH109-AF109</f>
        <v>16000</v>
      </c>
      <c r="AM109" s="38">
        <f aca="true" t="shared" si="49" ref="AM109:AM126">AH109/AF109*100</f>
        <v>105.42372881355932</v>
      </c>
    </row>
    <row r="110" spans="1:39" ht="25.5" customHeight="1">
      <c r="A110" s="6" t="s">
        <v>85</v>
      </c>
      <c r="B110" s="17" t="s">
        <v>84</v>
      </c>
      <c r="C110" s="27"/>
      <c r="D110" s="27">
        <v>588.09283</v>
      </c>
      <c r="E110" s="27">
        <v>789.55875</v>
      </c>
      <c r="F110" s="27">
        <v>44.457</v>
      </c>
      <c r="G110" s="86">
        <v>169.3395</v>
      </c>
      <c r="H110" s="50">
        <f t="shared" si="24"/>
        <v>124.8825</v>
      </c>
      <c r="I110" s="34">
        <f t="shared" si="25"/>
        <v>380.90626897901336</v>
      </c>
      <c r="J110" s="27"/>
      <c r="K110" s="27"/>
      <c r="L110" s="86">
        <v>44.556</v>
      </c>
      <c r="M110" s="50">
        <f t="shared" si="26"/>
        <v>44.556</v>
      </c>
      <c r="N110" s="34" t="e">
        <f t="shared" si="27"/>
        <v>#DIV/0!</v>
      </c>
      <c r="O110" s="50">
        <f>L110-K110</f>
        <v>44.556</v>
      </c>
      <c r="P110" s="34"/>
      <c r="Q110" s="50">
        <f>L110-G110</f>
        <v>-124.78349999999999</v>
      </c>
      <c r="R110" s="34">
        <f>L110/G110*100</f>
        <v>26.311640225700444</v>
      </c>
      <c r="S110" s="27"/>
      <c r="T110" s="27"/>
      <c r="U110" s="86"/>
      <c r="V110" s="39">
        <f>U110-K110</f>
        <v>0</v>
      </c>
      <c r="W110" s="39"/>
      <c r="X110" s="39">
        <f>U110-L110</f>
        <v>-44.556</v>
      </c>
      <c r="Y110" s="39">
        <f>U110/L110*100</f>
        <v>0</v>
      </c>
      <c r="Z110" s="39">
        <f>U110-G110</f>
        <v>-169.3395</v>
      </c>
      <c r="AA110" s="39">
        <f>U110/G110*100</f>
        <v>0</v>
      </c>
      <c r="AB110" s="39" t="e">
        <f t="shared" si="34"/>
        <v>#DIV/0!</v>
      </c>
      <c r="AC110" s="39">
        <f t="shared" si="35"/>
        <v>0</v>
      </c>
      <c r="AD110" s="27"/>
      <c r="AE110" s="27"/>
      <c r="AF110" s="86"/>
      <c r="AG110" s="27"/>
      <c r="AH110" s="86"/>
      <c r="AI110" s="39" t="e">
        <f t="shared" si="45"/>
        <v>#DIV/0!</v>
      </c>
      <c r="AJ110" s="27">
        <f t="shared" si="46"/>
        <v>0</v>
      </c>
      <c r="AK110" s="39"/>
      <c r="AL110" s="27">
        <f t="shared" si="48"/>
        <v>0</v>
      </c>
      <c r="AM110" s="39"/>
    </row>
    <row r="111" spans="1:39" ht="56.25" customHeight="1" hidden="1">
      <c r="A111" s="6" t="s">
        <v>173</v>
      </c>
      <c r="B111" s="17" t="s">
        <v>172</v>
      </c>
      <c r="C111" s="27">
        <v>94.5</v>
      </c>
      <c r="D111" s="27">
        <v>10.5</v>
      </c>
      <c r="E111" s="27">
        <v>0</v>
      </c>
      <c r="F111" s="27"/>
      <c r="G111" s="86"/>
      <c r="H111" s="50">
        <f t="shared" si="24"/>
        <v>0</v>
      </c>
      <c r="I111" s="34" t="e">
        <f t="shared" si="25"/>
        <v>#DIV/0!</v>
      </c>
      <c r="J111" s="27"/>
      <c r="K111" s="27"/>
      <c r="L111" s="86">
        <v>0</v>
      </c>
      <c r="M111" s="50">
        <f t="shared" si="26"/>
        <v>0</v>
      </c>
      <c r="N111" s="34" t="e">
        <f t="shared" si="27"/>
        <v>#DIV/0!</v>
      </c>
      <c r="O111" s="50">
        <f>L111-K111</f>
        <v>0</v>
      </c>
      <c r="P111" s="34"/>
      <c r="Q111" s="50">
        <f>L111-G111</f>
        <v>0</v>
      </c>
      <c r="R111" s="34" t="e">
        <f>L111/G111*100</f>
        <v>#DIV/0!</v>
      </c>
      <c r="S111" s="27"/>
      <c r="T111" s="27"/>
      <c r="U111" s="86"/>
      <c r="V111" s="39">
        <f>U111-K111</f>
        <v>0</v>
      </c>
      <c r="W111" s="39"/>
      <c r="X111" s="39">
        <f>U111-L111</f>
        <v>0</v>
      </c>
      <c r="Y111" s="39" t="e">
        <f>U111/L111*100</f>
        <v>#DIV/0!</v>
      </c>
      <c r="Z111" s="39">
        <f>U111-G111</f>
        <v>0</v>
      </c>
      <c r="AA111" s="39" t="e">
        <f>U111/G111*100</f>
        <v>#DIV/0!</v>
      </c>
      <c r="AB111" s="39" t="e">
        <f t="shared" si="34"/>
        <v>#DIV/0!</v>
      </c>
      <c r="AC111" s="39">
        <f t="shared" si="35"/>
        <v>0</v>
      </c>
      <c r="AD111" s="27"/>
      <c r="AE111" s="27"/>
      <c r="AF111" s="86"/>
      <c r="AG111" s="27"/>
      <c r="AH111" s="86"/>
      <c r="AI111" s="39" t="e">
        <f t="shared" si="45"/>
        <v>#DIV/0!</v>
      </c>
      <c r="AJ111" s="27">
        <f t="shared" si="46"/>
        <v>0</v>
      </c>
      <c r="AK111" s="39"/>
      <c r="AL111" s="27">
        <f t="shared" si="48"/>
        <v>0</v>
      </c>
      <c r="AM111" s="39" t="e">
        <f t="shared" si="49"/>
        <v>#DIV/0!</v>
      </c>
    </row>
    <row r="112" spans="1:39" ht="56.25" customHeight="1">
      <c r="A112" s="6" t="s">
        <v>310</v>
      </c>
      <c r="B112" s="17" t="s">
        <v>309</v>
      </c>
      <c r="C112" s="27"/>
      <c r="D112" s="27"/>
      <c r="E112" s="27"/>
      <c r="F112" s="27">
        <v>31.59</v>
      </c>
      <c r="G112" s="86">
        <v>114.323</v>
      </c>
      <c r="H112" s="50">
        <f t="shared" si="24"/>
        <v>82.73299999999999</v>
      </c>
      <c r="I112" s="34">
        <f t="shared" si="25"/>
        <v>361.89616967394744</v>
      </c>
      <c r="J112" s="27"/>
      <c r="K112" s="27"/>
      <c r="L112" s="86">
        <v>21.96</v>
      </c>
      <c r="M112" s="50">
        <f t="shared" si="26"/>
        <v>21.96</v>
      </c>
      <c r="N112" s="34" t="e">
        <f t="shared" si="27"/>
        <v>#DIV/0!</v>
      </c>
      <c r="O112" s="50">
        <f>L112-K112</f>
        <v>21.96</v>
      </c>
      <c r="P112" s="34"/>
      <c r="Q112" s="50">
        <f>L112-G112</f>
        <v>-92.363</v>
      </c>
      <c r="R112" s="34">
        <f>L112/G112*100</f>
        <v>19.20873315080955</v>
      </c>
      <c r="S112" s="27"/>
      <c r="T112" s="27"/>
      <c r="U112" s="86">
        <v>0</v>
      </c>
      <c r="V112" s="39">
        <f>U112-K112</f>
        <v>0</v>
      </c>
      <c r="W112" s="39"/>
      <c r="X112" s="39">
        <f>U112-L112</f>
        <v>-21.96</v>
      </c>
      <c r="Y112" s="39">
        <f>U112/L112*100</f>
        <v>0</v>
      </c>
      <c r="Z112" s="39">
        <f>U112-G112</f>
        <v>-114.323</v>
      </c>
      <c r="AA112" s="39">
        <f>U112/G112*100</f>
        <v>0</v>
      </c>
      <c r="AB112" s="39" t="e">
        <f t="shared" si="34"/>
        <v>#DIV/0!</v>
      </c>
      <c r="AC112" s="39">
        <f t="shared" si="35"/>
        <v>0</v>
      </c>
      <c r="AD112" s="27"/>
      <c r="AE112" s="27">
        <v>0</v>
      </c>
      <c r="AF112" s="86">
        <v>0</v>
      </c>
      <c r="AG112" s="27">
        <v>0</v>
      </c>
      <c r="AH112" s="86">
        <v>0</v>
      </c>
      <c r="AI112" s="39" t="e">
        <f t="shared" si="45"/>
        <v>#DIV/0!</v>
      </c>
      <c r="AJ112" s="27">
        <f t="shared" si="46"/>
        <v>0</v>
      </c>
      <c r="AK112" s="39"/>
      <c r="AL112" s="27">
        <f t="shared" si="48"/>
        <v>0</v>
      </c>
      <c r="AM112" s="39"/>
    </row>
    <row r="113" spans="1:39" ht="55.5" customHeight="1">
      <c r="A113" s="6" t="s">
        <v>86</v>
      </c>
      <c r="B113" s="17" t="s">
        <v>87</v>
      </c>
      <c r="C113" s="27">
        <v>51979.11996</v>
      </c>
      <c r="D113" s="27">
        <v>72120.70496</v>
      </c>
      <c r="E113" s="27">
        <v>42365.24089</v>
      </c>
      <c r="F113" s="27">
        <v>76994.91559</v>
      </c>
      <c r="G113" s="86">
        <v>43564.89093</v>
      </c>
      <c r="H113" s="50">
        <f t="shared" si="24"/>
        <v>-33430.02466</v>
      </c>
      <c r="I113" s="34">
        <f t="shared" si="25"/>
        <v>56.58151657959367</v>
      </c>
      <c r="J113" s="27">
        <v>25580.6</v>
      </c>
      <c r="K113" s="27">
        <v>25580.6</v>
      </c>
      <c r="L113" s="86">
        <v>66954.52471</v>
      </c>
      <c r="M113" s="50">
        <f t="shared" si="26"/>
        <v>41373.92471</v>
      </c>
      <c r="N113" s="34">
        <f t="shared" si="27"/>
        <v>261.73946158416925</v>
      </c>
      <c r="O113" s="50">
        <f t="shared" si="43"/>
        <v>41373.92471</v>
      </c>
      <c r="P113" s="34">
        <f t="shared" si="44"/>
        <v>261.73946158416925</v>
      </c>
      <c r="Q113" s="50">
        <f t="shared" si="41"/>
        <v>23389.633779999996</v>
      </c>
      <c r="R113" s="34">
        <f t="shared" si="42"/>
        <v>153.6891824602119</v>
      </c>
      <c r="S113" s="27">
        <v>40372</v>
      </c>
      <c r="T113" s="27">
        <v>23196.2</v>
      </c>
      <c r="U113" s="86">
        <v>55000</v>
      </c>
      <c r="V113" s="39">
        <f t="shared" si="28"/>
        <v>29419.4</v>
      </c>
      <c r="W113" s="39">
        <f t="shared" si="29"/>
        <v>215.00668475328962</v>
      </c>
      <c r="X113" s="39">
        <f t="shared" si="30"/>
        <v>-11954.524709999998</v>
      </c>
      <c r="Y113" s="39">
        <f t="shared" si="31"/>
        <v>82.14530718905316</v>
      </c>
      <c r="Z113" s="39">
        <f t="shared" si="32"/>
        <v>11435.109069999999</v>
      </c>
      <c r="AA113" s="39">
        <f t="shared" si="33"/>
        <v>126.24845104828546</v>
      </c>
      <c r="AB113" s="39">
        <f t="shared" si="34"/>
        <v>237.10780214000567</v>
      </c>
      <c r="AC113" s="39">
        <f t="shared" si="35"/>
        <v>14628</v>
      </c>
      <c r="AD113" s="27">
        <v>12269.7</v>
      </c>
      <c r="AE113" s="27">
        <v>31178</v>
      </c>
      <c r="AF113" s="86">
        <v>45000</v>
      </c>
      <c r="AG113" s="27">
        <v>27517</v>
      </c>
      <c r="AH113" s="86">
        <v>41000</v>
      </c>
      <c r="AI113" s="39">
        <f t="shared" si="45"/>
        <v>366.7571334262451</v>
      </c>
      <c r="AJ113" s="27">
        <f t="shared" si="46"/>
        <v>-10000</v>
      </c>
      <c r="AK113" s="39">
        <f t="shared" si="47"/>
        <v>81.81818181818183</v>
      </c>
      <c r="AL113" s="27">
        <f t="shared" si="48"/>
        <v>-4000</v>
      </c>
      <c r="AM113" s="39">
        <f t="shared" si="49"/>
        <v>91.11111111111111</v>
      </c>
    </row>
    <row r="114" spans="1:39" ht="33.75" customHeight="1">
      <c r="A114" s="6" t="s">
        <v>89</v>
      </c>
      <c r="B114" s="7" t="s">
        <v>88</v>
      </c>
      <c r="C114" s="27">
        <v>6051.66291</v>
      </c>
      <c r="D114" s="27">
        <v>6557.1452</v>
      </c>
      <c r="E114" s="27">
        <v>8442.6081</v>
      </c>
      <c r="F114" s="27">
        <v>12397.58045</v>
      </c>
      <c r="G114" s="86">
        <v>52893.04788</v>
      </c>
      <c r="H114" s="50">
        <f t="shared" si="24"/>
        <v>40495.46743</v>
      </c>
      <c r="I114" s="34">
        <f t="shared" si="25"/>
        <v>426.64008588869456</v>
      </c>
      <c r="J114" s="27">
        <v>20000</v>
      </c>
      <c r="K114" s="27">
        <v>20000</v>
      </c>
      <c r="L114" s="86">
        <v>71000</v>
      </c>
      <c r="M114" s="50">
        <f t="shared" si="26"/>
        <v>51000</v>
      </c>
      <c r="N114" s="34">
        <f t="shared" si="27"/>
        <v>355</v>
      </c>
      <c r="O114" s="50">
        <f t="shared" si="43"/>
        <v>51000</v>
      </c>
      <c r="P114" s="34">
        <f t="shared" si="44"/>
        <v>355</v>
      </c>
      <c r="Q114" s="50">
        <f t="shared" si="41"/>
        <v>18106.95212</v>
      </c>
      <c r="R114" s="34">
        <f t="shared" si="42"/>
        <v>134.2331418697591</v>
      </c>
      <c r="S114" s="27">
        <v>20000</v>
      </c>
      <c r="T114" s="27"/>
      <c r="U114" s="86">
        <v>80000</v>
      </c>
      <c r="V114" s="39">
        <f t="shared" si="28"/>
        <v>60000</v>
      </c>
      <c r="W114" s="39">
        <f t="shared" si="29"/>
        <v>400</v>
      </c>
      <c r="X114" s="39">
        <f t="shared" si="30"/>
        <v>9000</v>
      </c>
      <c r="Y114" s="39">
        <f t="shared" si="31"/>
        <v>112.67605633802818</v>
      </c>
      <c r="Z114" s="39">
        <f t="shared" si="32"/>
        <v>27106.95212</v>
      </c>
      <c r="AA114" s="39">
        <f t="shared" si="33"/>
        <v>151.24861055747502</v>
      </c>
      <c r="AB114" s="39" t="e">
        <f t="shared" si="34"/>
        <v>#DIV/0!</v>
      </c>
      <c r="AC114" s="39">
        <f t="shared" si="35"/>
        <v>60000</v>
      </c>
      <c r="AD114" s="27"/>
      <c r="AE114" s="27">
        <v>20000</v>
      </c>
      <c r="AF114" s="86">
        <v>80000</v>
      </c>
      <c r="AG114" s="27">
        <v>20000</v>
      </c>
      <c r="AH114" s="86">
        <v>80000</v>
      </c>
      <c r="AI114" s="39" t="e">
        <f t="shared" si="45"/>
        <v>#DIV/0!</v>
      </c>
      <c r="AJ114" s="27">
        <f t="shared" si="46"/>
        <v>0</v>
      </c>
      <c r="AK114" s="39">
        <f t="shared" si="47"/>
        <v>100</v>
      </c>
      <c r="AL114" s="27">
        <f t="shared" si="48"/>
        <v>0</v>
      </c>
      <c r="AM114" s="39">
        <f t="shared" si="49"/>
        <v>100</v>
      </c>
    </row>
    <row r="115" spans="1:39" ht="33.75" customHeight="1">
      <c r="A115" s="6" t="s">
        <v>335</v>
      </c>
      <c r="B115" s="7" t="s">
        <v>334</v>
      </c>
      <c r="C115" s="27"/>
      <c r="D115" s="27"/>
      <c r="E115" s="27"/>
      <c r="F115" s="27"/>
      <c r="G115" s="86">
        <v>6005.2557</v>
      </c>
      <c r="H115" s="50">
        <f t="shared" si="24"/>
        <v>6005.2557</v>
      </c>
      <c r="I115" s="34" t="e">
        <f t="shared" si="25"/>
        <v>#DIV/0!</v>
      </c>
      <c r="J115" s="27"/>
      <c r="K115" s="27"/>
      <c r="L115" s="86">
        <v>3549.11983</v>
      </c>
      <c r="M115" s="50">
        <f t="shared" si="26"/>
        <v>3549.11983</v>
      </c>
      <c r="N115" s="34" t="e">
        <f t="shared" si="27"/>
        <v>#DIV/0!</v>
      </c>
      <c r="O115" s="50">
        <f>L115-K115</f>
        <v>3549.11983</v>
      </c>
      <c r="P115" s="34"/>
      <c r="Q115" s="50">
        <f>L115-G115</f>
        <v>-2456.1358699999996</v>
      </c>
      <c r="R115" s="34">
        <f>L115/G115*100</f>
        <v>59.100228321668304</v>
      </c>
      <c r="S115" s="27"/>
      <c r="T115" s="27">
        <v>20000</v>
      </c>
      <c r="U115" s="86"/>
      <c r="V115" s="39">
        <f>U115-K115</f>
        <v>0</v>
      </c>
      <c r="W115" s="39"/>
      <c r="X115" s="39">
        <f>U115-L115</f>
        <v>-3549.11983</v>
      </c>
      <c r="Y115" s="39">
        <f>U115/L115*100</f>
        <v>0</v>
      </c>
      <c r="Z115" s="39">
        <f>U115-G115</f>
        <v>-6005.2557</v>
      </c>
      <c r="AA115" s="39">
        <f>U115/G115*100</f>
        <v>0</v>
      </c>
      <c r="AB115" s="39">
        <f t="shared" si="34"/>
        <v>0</v>
      </c>
      <c r="AC115" s="39">
        <f t="shared" si="35"/>
        <v>0</v>
      </c>
      <c r="AD115" s="27">
        <v>20000</v>
      </c>
      <c r="AE115" s="27"/>
      <c r="AF115" s="86"/>
      <c r="AG115" s="27"/>
      <c r="AH115" s="86"/>
      <c r="AI115" s="39">
        <f t="shared" si="45"/>
        <v>0</v>
      </c>
      <c r="AJ115" s="27">
        <f t="shared" si="46"/>
        <v>0</v>
      </c>
      <c r="AK115" s="39"/>
      <c r="AL115" s="27">
        <f t="shared" si="48"/>
        <v>0</v>
      </c>
      <c r="AM115" s="39"/>
    </row>
    <row r="116" spans="1:39" ht="54" customHeight="1">
      <c r="A116" s="6" t="s">
        <v>91</v>
      </c>
      <c r="B116" s="7" t="s">
        <v>90</v>
      </c>
      <c r="C116" s="27">
        <v>35733.30267</v>
      </c>
      <c r="D116" s="27">
        <v>31105.21336</v>
      </c>
      <c r="E116" s="27">
        <v>32421.76721</v>
      </c>
      <c r="F116" s="27">
        <v>59676.09609</v>
      </c>
      <c r="G116" s="86">
        <v>70634.24449</v>
      </c>
      <c r="H116" s="50">
        <f t="shared" si="24"/>
        <v>10958.148399999998</v>
      </c>
      <c r="I116" s="34">
        <f t="shared" si="25"/>
        <v>118.36270989220468</v>
      </c>
      <c r="J116" s="27">
        <v>75000</v>
      </c>
      <c r="K116" s="27">
        <v>75000</v>
      </c>
      <c r="L116" s="86">
        <v>100000</v>
      </c>
      <c r="M116" s="50">
        <f t="shared" si="26"/>
        <v>25000</v>
      </c>
      <c r="N116" s="34">
        <f t="shared" si="27"/>
        <v>133.33333333333331</v>
      </c>
      <c r="O116" s="50">
        <f t="shared" si="43"/>
        <v>25000</v>
      </c>
      <c r="P116" s="34">
        <f t="shared" si="44"/>
        <v>133.33333333333331</v>
      </c>
      <c r="Q116" s="50">
        <f t="shared" si="41"/>
        <v>29365.755510000003</v>
      </c>
      <c r="R116" s="34">
        <f t="shared" si="42"/>
        <v>141.57438891295487</v>
      </c>
      <c r="S116" s="27">
        <v>75000</v>
      </c>
      <c r="T116" s="27">
        <v>83500</v>
      </c>
      <c r="U116" s="86">
        <v>150000</v>
      </c>
      <c r="V116" s="39">
        <f t="shared" si="28"/>
        <v>75000</v>
      </c>
      <c r="W116" s="39">
        <f t="shared" si="29"/>
        <v>200</v>
      </c>
      <c r="X116" s="39">
        <f t="shared" si="30"/>
        <v>50000</v>
      </c>
      <c r="Y116" s="39">
        <f t="shared" si="31"/>
        <v>150</v>
      </c>
      <c r="Z116" s="39">
        <f t="shared" si="32"/>
        <v>79365.75551</v>
      </c>
      <c r="AA116" s="39">
        <f t="shared" si="33"/>
        <v>212.36158336943234</v>
      </c>
      <c r="AB116" s="39">
        <f t="shared" si="34"/>
        <v>179.64071856287424</v>
      </c>
      <c r="AC116" s="39">
        <f t="shared" si="35"/>
        <v>75000</v>
      </c>
      <c r="AD116" s="27">
        <v>90750</v>
      </c>
      <c r="AE116" s="27">
        <v>75000</v>
      </c>
      <c r="AF116" s="86">
        <v>170000</v>
      </c>
      <c r="AG116" s="27">
        <v>75000</v>
      </c>
      <c r="AH116" s="86">
        <v>190000</v>
      </c>
      <c r="AI116" s="39">
        <f t="shared" si="45"/>
        <v>187.32782369146005</v>
      </c>
      <c r="AJ116" s="27">
        <f t="shared" si="46"/>
        <v>20000</v>
      </c>
      <c r="AK116" s="39">
        <f t="shared" si="47"/>
        <v>113.33333333333333</v>
      </c>
      <c r="AL116" s="27">
        <f t="shared" si="48"/>
        <v>20000</v>
      </c>
      <c r="AM116" s="39">
        <f t="shared" si="49"/>
        <v>111.76470588235294</v>
      </c>
    </row>
    <row r="117" spans="1:39" s="1" customFormat="1" ht="21" customHeight="1">
      <c r="A117" s="4" t="s">
        <v>41</v>
      </c>
      <c r="B117" s="5" t="s">
        <v>42</v>
      </c>
      <c r="C117" s="22">
        <v>16995.658973</v>
      </c>
      <c r="D117" s="22">
        <v>16273.79978</v>
      </c>
      <c r="E117" s="22">
        <v>7458.46268</v>
      </c>
      <c r="F117" s="22">
        <v>22241.85589</v>
      </c>
      <c r="G117" s="57">
        <v>11650.48361</v>
      </c>
      <c r="H117" s="55">
        <f t="shared" si="24"/>
        <v>-10591.37228</v>
      </c>
      <c r="I117" s="33">
        <f t="shared" si="25"/>
        <v>52.38089693422611</v>
      </c>
      <c r="J117" s="22">
        <v>9000</v>
      </c>
      <c r="K117" s="22">
        <v>9000</v>
      </c>
      <c r="L117" s="57">
        <v>65000</v>
      </c>
      <c r="M117" s="55">
        <f t="shared" si="26"/>
        <v>56000</v>
      </c>
      <c r="N117" s="33">
        <f t="shared" si="27"/>
        <v>722.2222222222223</v>
      </c>
      <c r="O117" s="55">
        <f t="shared" si="43"/>
        <v>56000</v>
      </c>
      <c r="P117" s="33">
        <f t="shared" si="44"/>
        <v>722.2222222222223</v>
      </c>
      <c r="Q117" s="55">
        <f t="shared" si="41"/>
        <v>53349.516390000004</v>
      </c>
      <c r="R117" s="33">
        <f t="shared" si="42"/>
        <v>557.9167541526631</v>
      </c>
      <c r="S117" s="22">
        <v>6793</v>
      </c>
      <c r="T117" s="22">
        <v>9000</v>
      </c>
      <c r="U117" s="57">
        <v>12000</v>
      </c>
      <c r="V117" s="38">
        <f t="shared" si="28"/>
        <v>3000</v>
      </c>
      <c r="W117" s="38">
        <f t="shared" si="29"/>
        <v>133.33333333333331</v>
      </c>
      <c r="X117" s="38">
        <f t="shared" si="30"/>
        <v>-53000</v>
      </c>
      <c r="Y117" s="38">
        <f t="shared" si="31"/>
        <v>18.461538461538463</v>
      </c>
      <c r="Z117" s="38">
        <f t="shared" si="32"/>
        <v>349.5163900000007</v>
      </c>
      <c r="AA117" s="38">
        <f t="shared" si="33"/>
        <v>103.00001615126087</v>
      </c>
      <c r="AB117" s="38">
        <f t="shared" si="34"/>
        <v>133.33333333333331</v>
      </c>
      <c r="AC117" s="38">
        <f t="shared" si="35"/>
        <v>5207</v>
      </c>
      <c r="AD117" s="22">
        <v>9000</v>
      </c>
      <c r="AE117" s="22">
        <v>6593</v>
      </c>
      <c r="AF117" s="57">
        <v>20000</v>
      </c>
      <c r="AG117" s="22">
        <v>6593</v>
      </c>
      <c r="AH117" s="57">
        <v>20000</v>
      </c>
      <c r="AI117" s="38">
        <f t="shared" si="45"/>
        <v>222.22222222222223</v>
      </c>
      <c r="AJ117" s="22">
        <f t="shared" si="46"/>
        <v>8000</v>
      </c>
      <c r="AK117" s="38">
        <f t="shared" si="47"/>
        <v>166.66666666666669</v>
      </c>
      <c r="AL117" s="22">
        <f t="shared" si="48"/>
        <v>0</v>
      </c>
      <c r="AM117" s="38">
        <f t="shared" si="49"/>
        <v>100</v>
      </c>
    </row>
    <row r="118" spans="1:39" s="1" customFormat="1" ht="21" customHeight="1">
      <c r="A118" s="4" t="s">
        <v>43</v>
      </c>
      <c r="B118" s="5" t="s">
        <v>44</v>
      </c>
      <c r="C118" s="22">
        <f>C119+C120+C125</f>
        <v>5378.85846</v>
      </c>
      <c r="D118" s="22">
        <f>D119+D120+D125</f>
        <v>8226.64003</v>
      </c>
      <c r="E118" s="22">
        <f>E119+E120+E125</f>
        <v>4979.50973</v>
      </c>
      <c r="F118" s="22">
        <f>F119+F120+F125</f>
        <v>1454.97362</v>
      </c>
      <c r="G118" s="57">
        <f>G119+G120+G125</f>
        <v>9743.58911</v>
      </c>
      <c r="H118" s="55">
        <f t="shared" si="24"/>
        <v>8288.61549</v>
      </c>
      <c r="I118" s="33">
        <f t="shared" si="25"/>
        <v>669.6746233790823</v>
      </c>
      <c r="J118" s="22">
        <f>J119+J120+J125</f>
        <v>1500</v>
      </c>
      <c r="K118" s="22">
        <f>K119+K120+K125</f>
        <v>1500</v>
      </c>
      <c r="L118" s="57">
        <f>L119+L120+L125</f>
        <v>3078.80318</v>
      </c>
      <c r="M118" s="55">
        <f t="shared" si="26"/>
        <v>1578.8031799999999</v>
      </c>
      <c r="N118" s="33"/>
      <c r="O118" s="55">
        <f t="shared" si="43"/>
        <v>1578.8031799999999</v>
      </c>
      <c r="P118" s="33">
        <f t="shared" si="44"/>
        <v>205.25354533333334</v>
      </c>
      <c r="Q118" s="55">
        <f t="shared" si="41"/>
        <v>-6664.785930000001</v>
      </c>
      <c r="R118" s="33">
        <f t="shared" si="42"/>
        <v>31.598245217875366</v>
      </c>
      <c r="S118" s="22">
        <f>S119+S120+S125</f>
        <v>1500</v>
      </c>
      <c r="T118" s="22">
        <f>T119+T120+T125</f>
        <v>1500</v>
      </c>
      <c r="U118" s="57">
        <f>U119+U120+U125</f>
        <v>1500</v>
      </c>
      <c r="V118" s="38">
        <f t="shared" si="28"/>
        <v>0</v>
      </c>
      <c r="W118" s="38">
        <f t="shared" si="29"/>
        <v>100</v>
      </c>
      <c r="X118" s="38">
        <f t="shared" si="30"/>
        <v>-1578.8031799999999</v>
      </c>
      <c r="Y118" s="38">
        <f t="shared" si="31"/>
        <v>48.720230307154615</v>
      </c>
      <c r="Z118" s="38">
        <f t="shared" si="32"/>
        <v>-8243.58911</v>
      </c>
      <c r="AA118" s="38">
        <f t="shared" si="33"/>
        <v>15.394737843168347</v>
      </c>
      <c r="AB118" s="38">
        <f t="shared" si="34"/>
        <v>100</v>
      </c>
      <c r="AC118" s="38">
        <f t="shared" si="35"/>
        <v>0</v>
      </c>
      <c r="AD118" s="22">
        <f>AD119+AD120+AD125</f>
        <v>1500</v>
      </c>
      <c r="AE118" s="22">
        <f>AE119+AE120+AE125</f>
        <v>1500</v>
      </c>
      <c r="AF118" s="57">
        <f>AF119+AF120+AF125</f>
        <v>1500</v>
      </c>
      <c r="AG118" s="22">
        <f>AG119+AG120+AG125</f>
        <v>1500</v>
      </c>
      <c r="AH118" s="57">
        <f>AH119+AH120+AH125</f>
        <v>1500</v>
      </c>
      <c r="AI118" s="38">
        <f t="shared" si="45"/>
        <v>100</v>
      </c>
      <c r="AJ118" s="22">
        <f t="shared" si="46"/>
        <v>0</v>
      </c>
      <c r="AK118" s="38">
        <f t="shared" si="47"/>
        <v>100</v>
      </c>
      <c r="AL118" s="22">
        <f t="shared" si="48"/>
        <v>0</v>
      </c>
      <c r="AM118" s="38">
        <f t="shared" si="49"/>
        <v>100</v>
      </c>
    </row>
    <row r="119" spans="1:39" ht="21.75" customHeight="1" hidden="1">
      <c r="A119" s="6" t="s">
        <v>92</v>
      </c>
      <c r="B119" s="7" t="s">
        <v>93</v>
      </c>
      <c r="C119" s="27">
        <v>0</v>
      </c>
      <c r="D119" s="27">
        <v>0</v>
      </c>
      <c r="E119" s="27">
        <v>0</v>
      </c>
      <c r="F119" s="27">
        <v>0</v>
      </c>
      <c r="G119" s="86">
        <v>0</v>
      </c>
      <c r="H119" s="50">
        <f t="shared" si="24"/>
        <v>0</v>
      </c>
      <c r="I119" s="34" t="e">
        <f t="shared" si="25"/>
        <v>#DIV/0!</v>
      </c>
      <c r="J119" s="27">
        <v>0</v>
      </c>
      <c r="K119" s="27">
        <v>0</v>
      </c>
      <c r="L119" s="86">
        <v>0</v>
      </c>
      <c r="M119" s="50">
        <f t="shared" si="26"/>
        <v>0</v>
      </c>
      <c r="N119" s="34"/>
      <c r="O119" s="50">
        <f t="shared" si="43"/>
        <v>0</v>
      </c>
      <c r="P119" s="34"/>
      <c r="Q119" s="50">
        <f t="shared" si="41"/>
        <v>0</v>
      </c>
      <c r="R119" s="34" t="e">
        <f t="shared" si="42"/>
        <v>#DIV/0!</v>
      </c>
      <c r="S119" s="27"/>
      <c r="T119" s="27"/>
      <c r="U119" s="86"/>
      <c r="V119" s="39">
        <f t="shared" si="28"/>
        <v>0</v>
      </c>
      <c r="W119" s="39" t="e">
        <f t="shared" si="29"/>
        <v>#DIV/0!</v>
      </c>
      <c r="X119" s="39">
        <f t="shared" si="30"/>
        <v>0</v>
      </c>
      <c r="Y119" s="39" t="e">
        <f t="shared" si="31"/>
        <v>#DIV/0!</v>
      </c>
      <c r="Z119" s="39">
        <f t="shared" si="32"/>
        <v>0</v>
      </c>
      <c r="AA119" s="39" t="e">
        <f t="shared" si="33"/>
        <v>#DIV/0!</v>
      </c>
      <c r="AB119" s="39" t="e">
        <f t="shared" si="34"/>
        <v>#DIV/0!</v>
      </c>
      <c r="AC119" s="39">
        <f t="shared" si="35"/>
        <v>0</v>
      </c>
      <c r="AD119" s="27"/>
      <c r="AE119" s="27"/>
      <c r="AF119" s="86"/>
      <c r="AG119" s="27"/>
      <c r="AH119" s="86"/>
      <c r="AI119" s="39" t="e">
        <f t="shared" si="45"/>
        <v>#DIV/0!</v>
      </c>
      <c r="AJ119" s="27">
        <f t="shared" si="46"/>
        <v>0</v>
      </c>
      <c r="AK119" s="39" t="e">
        <f t="shared" si="47"/>
        <v>#DIV/0!</v>
      </c>
      <c r="AL119" s="27">
        <f t="shared" si="48"/>
        <v>0</v>
      </c>
      <c r="AM119" s="39" t="e">
        <f t="shared" si="49"/>
        <v>#DIV/0!</v>
      </c>
    </row>
    <row r="120" spans="1:39" ht="21.75" customHeight="1" hidden="1">
      <c r="A120" s="6" t="s">
        <v>94</v>
      </c>
      <c r="B120" s="7" t="s">
        <v>95</v>
      </c>
      <c r="C120" s="27">
        <f>SUM(C121:C124)</f>
        <v>5378.85846</v>
      </c>
      <c r="D120" s="27">
        <f>SUM(D121:D124)</f>
        <v>8226.64003</v>
      </c>
      <c r="E120" s="27">
        <f>SUM(E121:E124)</f>
        <v>4979.50973</v>
      </c>
      <c r="F120" s="27">
        <f>SUM(F121:F124)</f>
        <v>1454.97362</v>
      </c>
      <c r="G120" s="86">
        <f>SUM(G121:G124)</f>
        <v>9536.45958</v>
      </c>
      <c r="H120" s="50">
        <f t="shared" si="24"/>
        <v>8081.485960000001</v>
      </c>
      <c r="I120" s="34">
        <f t="shared" si="25"/>
        <v>655.4386587435173</v>
      </c>
      <c r="J120" s="27">
        <f>SUM(J121:J124)</f>
        <v>1500</v>
      </c>
      <c r="K120" s="27">
        <f>SUM(K121:K124)</f>
        <v>1500</v>
      </c>
      <c r="L120" s="86">
        <f>SUM(L121:L124)</f>
        <v>3078.80318</v>
      </c>
      <c r="M120" s="50">
        <f t="shared" si="26"/>
        <v>1578.8031799999999</v>
      </c>
      <c r="N120" s="34"/>
      <c r="O120" s="50">
        <f t="shared" si="43"/>
        <v>1578.8031799999999</v>
      </c>
      <c r="P120" s="34">
        <f aca="true" t="shared" si="50" ref="P120:P126">L120/K120*100</f>
        <v>205.25354533333334</v>
      </c>
      <c r="Q120" s="50">
        <f t="shared" si="41"/>
        <v>-6457.656400000001</v>
      </c>
      <c r="R120" s="34">
        <f t="shared" si="42"/>
        <v>32.28455124433086</v>
      </c>
      <c r="S120" s="27">
        <f>SUM(S121:S124)</f>
        <v>1500</v>
      </c>
      <c r="T120" s="27">
        <f>SUM(T121:T124)</f>
        <v>1500</v>
      </c>
      <c r="U120" s="86">
        <f>SUM(U121:U124)</f>
        <v>1500</v>
      </c>
      <c r="V120" s="39">
        <f t="shared" si="28"/>
        <v>0</v>
      </c>
      <c r="W120" s="39">
        <f t="shared" si="29"/>
        <v>100</v>
      </c>
      <c r="X120" s="39">
        <f t="shared" si="30"/>
        <v>-1578.8031799999999</v>
      </c>
      <c r="Y120" s="39">
        <f t="shared" si="31"/>
        <v>48.720230307154615</v>
      </c>
      <c r="Z120" s="39">
        <f t="shared" si="32"/>
        <v>-8036.459580000001</v>
      </c>
      <c r="AA120" s="39">
        <f t="shared" si="33"/>
        <v>15.729107719869347</v>
      </c>
      <c r="AB120" s="39">
        <f t="shared" si="34"/>
        <v>100</v>
      </c>
      <c r="AC120" s="39">
        <f t="shared" si="35"/>
        <v>0</v>
      </c>
      <c r="AD120" s="27">
        <f>SUM(AD121:AD124)</f>
        <v>1500</v>
      </c>
      <c r="AE120" s="27">
        <f>SUM(AE121:AE124)</f>
        <v>1500</v>
      </c>
      <c r="AF120" s="86">
        <f>SUM(AF121:AF124)</f>
        <v>1500</v>
      </c>
      <c r="AG120" s="27">
        <f>SUM(AG121:AG124)</f>
        <v>1500</v>
      </c>
      <c r="AH120" s="86">
        <f>SUM(AH121:AH124)</f>
        <v>1500</v>
      </c>
      <c r="AI120" s="39">
        <f t="shared" si="45"/>
        <v>100</v>
      </c>
      <c r="AJ120" s="27">
        <f t="shared" si="46"/>
        <v>0</v>
      </c>
      <c r="AK120" s="39">
        <f t="shared" si="47"/>
        <v>100</v>
      </c>
      <c r="AL120" s="27">
        <f t="shared" si="48"/>
        <v>0</v>
      </c>
      <c r="AM120" s="39">
        <f t="shared" si="49"/>
        <v>100</v>
      </c>
    </row>
    <row r="121" spans="1:39" s="14" customFormat="1" ht="21" customHeight="1" hidden="1">
      <c r="A121" s="3" t="s">
        <v>94</v>
      </c>
      <c r="B121" s="13" t="s">
        <v>124</v>
      </c>
      <c r="C121" s="15">
        <v>47.6746</v>
      </c>
      <c r="D121" s="15">
        <v>530.91132</v>
      </c>
      <c r="E121" s="15">
        <v>333.72828</v>
      </c>
      <c r="F121" s="15">
        <v>0</v>
      </c>
      <c r="G121" s="59">
        <v>0</v>
      </c>
      <c r="H121" s="49">
        <f t="shared" si="24"/>
        <v>0</v>
      </c>
      <c r="I121" s="35" t="e">
        <f t="shared" si="25"/>
        <v>#DIV/0!</v>
      </c>
      <c r="J121" s="15"/>
      <c r="K121" s="15"/>
      <c r="L121" s="59"/>
      <c r="M121" s="49">
        <f t="shared" si="26"/>
        <v>0</v>
      </c>
      <c r="N121" s="35"/>
      <c r="O121" s="49">
        <f t="shared" si="43"/>
        <v>0</v>
      </c>
      <c r="P121" s="35" t="e">
        <f t="shared" si="50"/>
        <v>#DIV/0!</v>
      </c>
      <c r="Q121" s="49">
        <f t="shared" si="41"/>
        <v>0</v>
      </c>
      <c r="R121" s="35" t="e">
        <f t="shared" si="42"/>
        <v>#DIV/0!</v>
      </c>
      <c r="S121" s="15"/>
      <c r="T121" s="15"/>
      <c r="U121" s="59"/>
      <c r="V121" s="40">
        <f t="shared" si="28"/>
        <v>0</v>
      </c>
      <c r="W121" s="40" t="e">
        <f t="shared" si="29"/>
        <v>#DIV/0!</v>
      </c>
      <c r="X121" s="40">
        <f t="shared" si="30"/>
        <v>0</v>
      </c>
      <c r="Y121" s="40" t="e">
        <f t="shared" si="31"/>
        <v>#DIV/0!</v>
      </c>
      <c r="Z121" s="40">
        <f t="shared" si="32"/>
        <v>0</v>
      </c>
      <c r="AA121" s="40" t="e">
        <f t="shared" si="33"/>
        <v>#DIV/0!</v>
      </c>
      <c r="AB121" s="40" t="e">
        <f t="shared" si="34"/>
        <v>#DIV/0!</v>
      </c>
      <c r="AC121" s="40">
        <f t="shared" si="35"/>
        <v>0</v>
      </c>
      <c r="AD121" s="15"/>
      <c r="AE121" s="15"/>
      <c r="AF121" s="59"/>
      <c r="AG121" s="15"/>
      <c r="AH121" s="59"/>
      <c r="AI121" s="40" t="e">
        <f t="shared" si="45"/>
        <v>#DIV/0!</v>
      </c>
      <c r="AJ121" s="15">
        <f t="shared" si="46"/>
        <v>0</v>
      </c>
      <c r="AK121" s="40" t="e">
        <f t="shared" si="47"/>
        <v>#DIV/0!</v>
      </c>
      <c r="AL121" s="15">
        <f t="shared" si="48"/>
        <v>0</v>
      </c>
      <c r="AM121" s="40" t="e">
        <f t="shared" si="49"/>
        <v>#DIV/0!</v>
      </c>
    </row>
    <row r="122" spans="1:39" s="14" customFormat="1" ht="21" customHeight="1" hidden="1">
      <c r="A122" s="3" t="s">
        <v>125</v>
      </c>
      <c r="B122" s="13" t="s">
        <v>124</v>
      </c>
      <c r="C122" s="15">
        <v>2846.71588</v>
      </c>
      <c r="D122" s="15">
        <v>3309.23678</v>
      </c>
      <c r="E122" s="15">
        <v>3008.58854</v>
      </c>
      <c r="F122" s="15">
        <v>49.8838</v>
      </c>
      <c r="G122" s="59">
        <v>562.32113</v>
      </c>
      <c r="H122" s="49">
        <f t="shared" si="24"/>
        <v>512.4373300000001</v>
      </c>
      <c r="I122" s="35">
        <f t="shared" si="25"/>
        <v>1127.2620169273391</v>
      </c>
      <c r="J122" s="15"/>
      <c r="K122" s="15"/>
      <c r="L122" s="59"/>
      <c r="M122" s="49">
        <f t="shared" si="26"/>
        <v>0</v>
      </c>
      <c r="N122" s="35"/>
      <c r="O122" s="49">
        <f t="shared" si="43"/>
        <v>0</v>
      </c>
      <c r="P122" s="35" t="e">
        <f t="shared" si="50"/>
        <v>#DIV/0!</v>
      </c>
      <c r="Q122" s="49">
        <f t="shared" si="41"/>
        <v>-562.32113</v>
      </c>
      <c r="R122" s="35">
        <f t="shared" si="42"/>
        <v>0</v>
      </c>
      <c r="S122" s="15"/>
      <c r="T122" s="15"/>
      <c r="U122" s="59"/>
      <c r="V122" s="40">
        <f t="shared" si="28"/>
        <v>0</v>
      </c>
      <c r="W122" s="40" t="e">
        <f t="shared" si="29"/>
        <v>#DIV/0!</v>
      </c>
      <c r="X122" s="40">
        <f t="shared" si="30"/>
        <v>0</v>
      </c>
      <c r="Y122" s="40" t="e">
        <f t="shared" si="31"/>
        <v>#DIV/0!</v>
      </c>
      <c r="Z122" s="40">
        <f t="shared" si="32"/>
        <v>-562.32113</v>
      </c>
      <c r="AA122" s="40">
        <f t="shared" si="33"/>
        <v>0</v>
      </c>
      <c r="AB122" s="40" t="e">
        <f t="shared" si="34"/>
        <v>#DIV/0!</v>
      </c>
      <c r="AC122" s="40">
        <f t="shared" si="35"/>
        <v>0</v>
      </c>
      <c r="AD122" s="15"/>
      <c r="AE122" s="15"/>
      <c r="AF122" s="59"/>
      <c r="AG122" s="15"/>
      <c r="AH122" s="59"/>
      <c r="AI122" s="40" t="e">
        <f t="shared" si="45"/>
        <v>#DIV/0!</v>
      </c>
      <c r="AJ122" s="15">
        <f t="shared" si="46"/>
        <v>0</v>
      </c>
      <c r="AK122" s="40" t="e">
        <f t="shared" si="47"/>
        <v>#DIV/0!</v>
      </c>
      <c r="AL122" s="15">
        <f t="shared" si="48"/>
        <v>0</v>
      </c>
      <c r="AM122" s="40" t="e">
        <f t="shared" si="49"/>
        <v>#DIV/0!</v>
      </c>
    </row>
    <row r="123" spans="1:39" s="14" customFormat="1" ht="21" customHeight="1" hidden="1">
      <c r="A123" s="3" t="s">
        <v>126</v>
      </c>
      <c r="B123" s="13" t="s">
        <v>124</v>
      </c>
      <c r="C123" s="15">
        <v>2340.9405</v>
      </c>
      <c r="D123" s="15">
        <v>1697.2605</v>
      </c>
      <c r="E123" s="15">
        <v>16.2</v>
      </c>
      <c r="F123" s="15"/>
      <c r="G123" s="59">
        <v>0</v>
      </c>
      <c r="H123" s="49">
        <f t="shared" si="24"/>
        <v>0</v>
      </c>
      <c r="I123" s="35" t="e">
        <f t="shared" si="25"/>
        <v>#DIV/0!</v>
      </c>
      <c r="J123" s="15"/>
      <c r="K123" s="15"/>
      <c r="L123" s="59"/>
      <c r="M123" s="49">
        <f t="shared" si="26"/>
        <v>0</v>
      </c>
      <c r="N123" s="35"/>
      <c r="O123" s="49">
        <f t="shared" si="43"/>
        <v>0</v>
      </c>
      <c r="P123" s="35" t="e">
        <f t="shared" si="50"/>
        <v>#DIV/0!</v>
      </c>
      <c r="Q123" s="49">
        <f t="shared" si="41"/>
        <v>0</v>
      </c>
      <c r="R123" s="35" t="e">
        <f t="shared" si="42"/>
        <v>#DIV/0!</v>
      </c>
      <c r="S123" s="15"/>
      <c r="T123" s="15"/>
      <c r="U123" s="59"/>
      <c r="V123" s="40">
        <f t="shared" si="28"/>
        <v>0</v>
      </c>
      <c r="W123" s="40" t="e">
        <f t="shared" si="29"/>
        <v>#DIV/0!</v>
      </c>
      <c r="X123" s="40">
        <f t="shared" si="30"/>
        <v>0</v>
      </c>
      <c r="Y123" s="40" t="e">
        <f t="shared" si="31"/>
        <v>#DIV/0!</v>
      </c>
      <c r="Z123" s="40">
        <f t="shared" si="32"/>
        <v>0</v>
      </c>
      <c r="AA123" s="40" t="e">
        <f t="shared" si="33"/>
        <v>#DIV/0!</v>
      </c>
      <c r="AB123" s="40" t="e">
        <f t="shared" si="34"/>
        <v>#DIV/0!</v>
      </c>
      <c r="AC123" s="40">
        <f t="shared" si="35"/>
        <v>0</v>
      </c>
      <c r="AD123" s="15"/>
      <c r="AE123" s="15"/>
      <c r="AF123" s="59"/>
      <c r="AG123" s="15"/>
      <c r="AH123" s="59"/>
      <c r="AI123" s="40" t="e">
        <f t="shared" si="45"/>
        <v>#DIV/0!</v>
      </c>
      <c r="AJ123" s="15">
        <f t="shared" si="46"/>
        <v>0</v>
      </c>
      <c r="AK123" s="40" t="e">
        <f t="shared" si="47"/>
        <v>#DIV/0!</v>
      </c>
      <c r="AL123" s="15">
        <f t="shared" si="48"/>
        <v>0</v>
      </c>
      <c r="AM123" s="40" t="e">
        <f t="shared" si="49"/>
        <v>#DIV/0!</v>
      </c>
    </row>
    <row r="124" spans="1:39" s="14" customFormat="1" ht="29.25" customHeight="1" hidden="1">
      <c r="A124" s="3" t="s">
        <v>127</v>
      </c>
      <c r="B124" s="13" t="s">
        <v>122</v>
      </c>
      <c r="C124" s="15">
        <v>143.52748</v>
      </c>
      <c r="D124" s="15">
        <v>2689.23143</v>
      </c>
      <c r="E124" s="15">
        <v>1620.99291</v>
      </c>
      <c r="F124" s="15">
        <v>1405.08982</v>
      </c>
      <c r="G124" s="59">
        <v>8974.13845</v>
      </c>
      <c r="H124" s="49">
        <f t="shared" si="24"/>
        <v>7569.04863</v>
      </c>
      <c r="I124" s="35">
        <f t="shared" si="25"/>
        <v>638.6878847360805</v>
      </c>
      <c r="J124" s="15">
        <v>1500</v>
      </c>
      <c r="K124" s="15">
        <v>1500</v>
      </c>
      <c r="L124" s="59">
        <v>3078.80318</v>
      </c>
      <c r="M124" s="49">
        <f t="shared" si="26"/>
        <v>1578.8031799999999</v>
      </c>
      <c r="N124" s="35"/>
      <c r="O124" s="49">
        <f t="shared" si="43"/>
        <v>1578.8031799999999</v>
      </c>
      <c r="P124" s="35">
        <f t="shared" si="50"/>
        <v>205.25354533333334</v>
      </c>
      <c r="Q124" s="49">
        <f t="shared" si="41"/>
        <v>-5895.3352700000005</v>
      </c>
      <c r="R124" s="35">
        <f t="shared" si="42"/>
        <v>34.307507034282494</v>
      </c>
      <c r="S124" s="15">
        <v>1500</v>
      </c>
      <c r="T124" s="15">
        <v>1500</v>
      </c>
      <c r="U124" s="59">
        <v>1500</v>
      </c>
      <c r="V124" s="40">
        <f t="shared" si="28"/>
        <v>0</v>
      </c>
      <c r="W124" s="40">
        <f t="shared" si="29"/>
        <v>100</v>
      </c>
      <c r="X124" s="40">
        <f t="shared" si="30"/>
        <v>-1578.8031799999999</v>
      </c>
      <c r="Y124" s="40">
        <f t="shared" si="31"/>
        <v>48.720230307154615</v>
      </c>
      <c r="Z124" s="40">
        <f t="shared" si="32"/>
        <v>-7474.13845</v>
      </c>
      <c r="AA124" s="40">
        <f t="shared" si="33"/>
        <v>16.714696439745698</v>
      </c>
      <c r="AB124" s="40">
        <f t="shared" si="34"/>
        <v>100</v>
      </c>
      <c r="AC124" s="40">
        <f t="shared" si="35"/>
        <v>0</v>
      </c>
      <c r="AD124" s="15">
        <v>1500</v>
      </c>
      <c r="AE124" s="15">
        <v>1500</v>
      </c>
      <c r="AF124" s="59">
        <v>1500</v>
      </c>
      <c r="AG124" s="15">
        <v>1500</v>
      </c>
      <c r="AH124" s="59">
        <v>1500</v>
      </c>
      <c r="AI124" s="40">
        <f t="shared" si="45"/>
        <v>100</v>
      </c>
      <c r="AJ124" s="15">
        <f t="shared" si="46"/>
        <v>0</v>
      </c>
      <c r="AK124" s="40">
        <f t="shared" si="47"/>
        <v>100</v>
      </c>
      <c r="AL124" s="15">
        <f t="shared" si="48"/>
        <v>0</v>
      </c>
      <c r="AM124" s="40">
        <f t="shared" si="49"/>
        <v>100</v>
      </c>
    </row>
    <row r="125" spans="1:39" ht="21.75" customHeight="1" hidden="1">
      <c r="A125" s="6" t="s">
        <v>262</v>
      </c>
      <c r="B125" s="7" t="s">
        <v>261</v>
      </c>
      <c r="C125" s="27">
        <f>C126</f>
        <v>0</v>
      </c>
      <c r="D125" s="27">
        <f>D126</f>
        <v>0</v>
      </c>
      <c r="E125" s="27">
        <f>E126</f>
        <v>0</v>
      </c>
      <c r="F125" s="27">
        <f>F126</f>
        <v>0</v>
      </c>
      <c r="G125" s="86">
        <f>G126</f>
        <v>207.12953</v>
      </c>
      <c r="H125" s="50">
        <f t="shared" si="24"/>
        <v>207.12953</v>
      </c>
      <c r="I125" s="34" t="e">
        <f t="shared" si="25"/>
        <v>#DIV/0!</v>
      </c>
      <c r="J125" s="27">
        <f>J126</f>
        <v>0</v>
      </c>
      <c r="K125" s="27">
        <f>K126</f>
        <v>0</v>
      </c>
      <c r="L125" s="86">
        <f>L126</f>
        <v>0</v>
      </c>
      <c r="M125" s="50">
        <f t="shared" si="26"/>
        <v>0</v>
      </c>
      <c r="N125" s="34" t="e">
        <f t="shared" si="27"/>
        <v>#DIV/0!</v>
      </c>
      <c r="O125" s="50">
        <f t="shared" si="43"/>
        <v>0</v>
      </c>
      <c r="P125" s="34" t="e">
        <f t="shared" si="50"/>
        <v>#DIV/0!</v>
      </c>
      <c r="Q125" s="50">
        <f t="shared" si="41"/>
        <v>-207.12953</v>
      </c>
      <c r="R125" s="34">
        <f t="shared" si="42"/>
        <v>0</v>
      </c>
      <c r="S125" s="27">
        <f>S126</f>
        <v>0</v>
      </c>
      <c r="T125" s="27">
        <f>T126</f>
        <v>0</v>
      </c>
      <c r="U125" s="86">
        <f>U126</f>
        <v>0</v>
      </c>
      <c r="V125" s="39">
        <f t="shared" si="28"/>
        <v>0</v>
      </c>
      <c r="W125" s="39" t="e">
        <f t="shared" si="29"/>
        <v>#DIV/0!</v>
      </c>
      <c r="X125" s="39">
        <f t="shared" si="30"/>
        <v>0</v>
      </c>
      <c r="Y125" s="39" t="e">
        <f t="shared" si="31"/>
        <v>#DIV/0!</v>
      </c>
      <c r="Z125" s="39">
        <f t="shared" si="32"/>
        <v>-207.12953</v>
      </c>
      <c r="AA125" s="39">
        <f t="shared" si="33"/>
        <v>0</v>
      </c>
      <c r="AB125" s="39" t="e">
        <f t="shared" si="34"/>
        <v>#DIV/0!</v>
      </c>
      <c r="AC125" s="39">
        <f t="shared" si="35"/>
        <v>0</v>
      </c>
      <c r="AD125" s="27"/>
      <c r="AE125" s="27"/>
      <c r="AF125" s="86"/>
      <c r="AG125" s="27"/>
      <c r="AH125" s="86"/>
      <c r="AI125" s="39" t="e">
        <f t="shared" si="45"/>
        <v>#DIV/0!</v>
      </c>
      <c r="AJ125" s="27">
        <f t="shared" si="46"/>
        <v>0</v>
      </c>
      <c r="AK125" s="39" t="e">
        <f t="shared" si="47"/>
        <v>#DIV/0!</v>
      </c>
      <c r="AL125" s="27">
        <f t="shared" si="48"/>
        <v>0</v>
      </c>
      <c r="AM125" s="39" t="e">
        <f t="shared" si="49"/>
        <v>#DIV/0!</v>
      </c>
    </row>
    <row r="126" spans="1:39" s="14" customFormat="1" ht="21.75" customHeight="1" hidden="1">
      <c r="A126" s="3"/>
      <c r="B126" s="13" t="s">
        <v>263</v>
      </c>
      <c r="C126" s="15"/>
      <c r="D126" s="15"/>
      <c r="E126" s="15"/>
      <c r="F126" s="15">
        <v>0</v>
      </c>
      <c r="G126" s="59">
        <v>207.12953</v>
      </c>
      <c r="H126" s="49">
        <f t="shared" si="24"/>
        <v>207.12953</v>
      </c>
      <c r="I126" s="35" t="e">
        <f t="shared" si="25"/>
        <v>#DIV/0!</v>
      </c>
      <c r="J126" s="15">
        <v>0</v>
      </c>
      <c r="K126" s="15">
        <v>0</v>
      </c>
      <c r="L126" s="59">
        <v>0</v>
      </c>
      <c r="M126" s="49">
        <f t="shared" si="26"/>
        <v>0</v>
      </c>
      <c r="N126" s="35" t="e">
        <f t="shared" si="27"/>
        <v>#DIV/0!</v>
      </c>
      <c r="O126" s="49">
        <f t="shared" si="43"/>
        <v>0</v>
      </c>
      <c r="P126" s="35" t="e">
        <f t="shared" si="50"/>
        <v>#DIV/0!</v>
      </c>
      <c r="Q126" s="49">
        <f t="shared" si="41"/>
        <v>-207.12953</v>
      </c>
      <c r="R126" s="35">
        <f t="shared" si="42"/>
        <v>0</v>
      </c>
      <c r="S126" s="15"/>
      <c r="T126" s="15"/>
      <c r="U126" s="59"/>
      <c r="V126" s="40">
        <f t="shared" si="28"/>
        <v>0</v>
      </c>
      <c r="W126" s="40" t="e">
        <f t="shared" si="29"/>
        <v>#DIV/0!</v>
      </c>
      <c r="X126" s="40">
        <f t="shared" si="30"/>
        <v>0</v>
      </c>
      <c r="Y126" s="40" t="e">
        <f t="shared" si="31"/>
        <v>#DIV/0!</v>
      </c>
      <c r="Z126" s="40">
        <f t="shared" si="32"/>
        <v>-207.12953</v>
      </c>
      <c r="AA126" s="40">
        <f t="shared" si="33"/>
        <v>0</v>
      </c>
      <c r="AB126" s="40" t="e">
        <f t="shared" si="34"/>
        <v>#DIV/0!</v>
      </c>
      <c r="AC126" s="40">
        <f t="shared" si="35"/>
        <v>0</v>
      </c>
      <c r="AD126" s="15"/>
      <c r="AE126" s="15"/>
      <c r="AF126" s="59"/>
      <c r="AG126" s="15"/>
      <c r="AH126" s="59"/>
      <c r="AI126" s="40" t="e">
        <f t="shared" si="45"/>
        <v>#DIV/0!</v>
      </c>
      <c r="AJ126" s="15">
        <f t="shared" si="46"/>
        <v>0</v>
      </c>
      <c r="AK126" s="40" t="e">
        <f t="shared" si="47"/>
        <v>#DIV/0!</v>
      </c>
      <c r="AL126" s="15">
        <f t="shared" si="48"/>
        <v>0</v>
      </c>
      <c r="AM126" s="40" t="e">
        <f t="shared" si="49"/>
        <v>#DIV/0!</v>
      </c>
    </row>
    <row r="127" spans="1:39" s="1" customFormat="1" ht="22.5" customHeight="1">
      <c r="A127" s="4" t="s">
        <v>45</v>
      </c>
      <c r="B127" s="12" t="s">
        <v>46</v>
      </c>
      <c r="C127" s="22">
        <f>C129+C133+C203+C229+C237+C238+C239+C240</f>
        <v>2956959.2122599995</v>
      </c>
      <c r="D127" s="22">
        <f>D129+D133+D203+D229+D237+D238+D239+D240</f>
        <v>3079701.57592</v>
      </c>
      <c r="E127" s="22">
        <f>E129+E133+E203+E229+E237+E238+E239+E240</f>
        <v>3333999.6952899997</v>
      </c>
      <c r="F127" s="22">
        <f>F129+F133+F203+F229+F236+F237+F238+F239+F240</f>
        <v>2922532.45463</v>
      </c>
      <c r="G127" s="57">
        <f>G129+G133+G203+G229+G236+G237+G238+G239+G240</f>
        <v>4410930.921759999</v>
      </c>
      <c r="H127" s="55">
        <f t="shared" si="24"/>
        <v>1488398.4671299993</v>
      </c>
      <c r="I127" s="33">
        <f t="shared" si="25"/>
        <v>150.92838112959242</v>
      </c>
      <c r="J127" s="22">
        <f>J129+J133+J203+J229+J236+J237+J238+J239+J240</f>
        <v>6156471.11114</v>
      </c>
      <c r="K127" s="22">
        <f>K129+K133+K203+K229+K236+K237+K238+K239+K240</f>
        <v>6632116.0907000005</v>
      </c>
      <c r="L127" s="57">
        <f>L129+L133+L203+L229+L236+L237+L238+L239+L240</f>
        <v>5745946.803340001</v>
      </c>
      <c r="M127" s="55">
        <f t="shared" si="26"/>
        <v>-410524.30779999867</v>
      </c>
      <c r="N127" s="33">
        <f t="shared" si="27"/>
        <v>93.33182434565211</v>
      </c>
      <c r="O127" s="55">
        <f t="shared" si="43"/>
        <v>-886169.2873599995</v>
      </c>
      <c r="P127" s="33">
        <f t="shared" si="44"/>
        <v>86.63821206925726</v>
      </c>
      <c r="Q127" s="55">
        <f t="shared" si="41"/>
        <v>1335015.8815800017</v>
      </c>
      <c r="R127" s="33">
        <f t="shared" si="42"/>
        <v>130.2660800012556</v>
      </c>
      <c r="S127" s="22">
        <f>S129+S133+S203+S229+S236+S237+S238+S239+S240</f>
        <v>0</v>
      </c>
      <c r="T127" s="22">
        <f>T129+T133+T203+T229+T236+T237+T238+T239+T240</f>
        <v>3876090.51965</v>
      </c>
      <c r="U127" s="57">
        <f>U129+U133+U203+U229+U236+U237+U238+U239+U240</f>
        <v>6133176.199999999</v>
      </c>
      <c r="V127" s="38">
        <f t="shared" si="28"/>
        <v>-498939.89070000127</v>
      </c>
      <c r="W127" s="38">
        <f t="shared" si="29"/>
        <v>92.47691258903552</v>
      </c>
      <c r="X127" s="38">
        <f t="shared" si="30"/>
        <v>387229.3966599982</v>
      </c>
      <c r="Y127" s="38">
        <f t="shared" si="31"/>
        <v>106.73917475941319</v>
      </c>
      <c r="Z127" s="38">
        <f t="shared" si="32"/>
        <v>1722245.27824</v>
      </c>
      <c r="AA127" s="38">
        <f t="shared" si="33"/>
        <v>139.0449387847772</v>
      </c>
      <c r="AB127" s="38">
        <f>U127/T127*100</f>
        <v>158.23098477467465</v>
      </c>
      <c r="AC127" s="38"/>
      <c r="AD127" s="22">
        <f>AD129+AD133+AD203+AD229+AD236+AD237+AD238+AD239+AD240</f>
        <v>4119284.58653</v>
      </c>
      <c r="AE127" s="57">
        <f>AE129+AE133+AE203+AE229+AE236+AE237+AE238+AE239+AE240</f>
        <v>0</v>
      </c>
      <c r="AF127" s="57">
        <f>AF129+AF133+AF203+AF229+AF236+AF237+AF238+AF239+AF240</f>
        <v>2873465.96</v>
      </c>
      <c r="AG127" s="57">
        <f>AG129+AG133+AG203+AG229+AG236+AG237+AG238+AG239+AG240</f>
        <v>0</v>
      </c>
      <c r="AH127" s="57">
        <f>AH129+AH133+AH203+AH229+AH236+AH237+AH238+AH239+AH240</f>
        <v>3765886.15</v>
      </c>
      <c r="AI127" s="38">
        <f>AF127/AD127*100</f>
        <v>69.75643220660673</v>
      </c>
      <c r="AJ127" s="22">
        <f>AF127-U127</f>
        <v>-3259710.2399999993</v>
      </c>
      <c r="AK127" s="38">
        <f>AF127/U127*100</f>
        <v>46.851188785347475</v>
      </c>
      <c r="AL127" s="22">
        <f>AH127-AF127</f>
        <v>892420.19</v>
      </c>
      <c r="AM127" s="38">
        <f>AH127/AF127*100</f>
        <v>131.0572737740036</v>
      </c>
    </row>
    <row r="128" spans="1:39" s="1" customFormat="1" ht="27.75" customHeight="1">
      <c r="A128" s="10" t="s">
        <v>59</v>
      </c>
      <c r="B128" s="12" t="s">
        <v>60</v>
      </c>
      <c r="C128" s="22">
        <f>C129+C133+C203+C229</f>
        <v>2903755.27285</v>
      </c>
      <c r="D128" s="22">
        <f>D129+D133+D203+D229</f>
        <v>3099676.80953</v>
      </c>
      <c r="E128" s="22">
        <f>E129+E133+E203+E229</f>
        <v>3330836.81892</v>
      </c>
      <c r="F128" s="22">
        <f>F129+F133+F203+F229</f>
        <v>2964908.83606</v>
      </c>
      <c r="G128" s="57">
        <f>G129+G133+G203+G229</f>
        <v>4444293.26182</v>
      </c>
      <c r="H128" s="55">
        <f t="shared" si="24"/>
        <v>1479384.4257599995</v>
      </c>
      <c r="I128" s="33">
        <f t="shared" si="25"/>
        <v>149.8964557617198</v>
      </c>
      <c r="J128" s="22">
        <f>J129+J133+J203+J229</f>
        <v>6156471.11114</v>
      </c>
      <c r="K128" s="22">
        <f>K129+K133+K203+K229</f>
        <v>6623538.9813</v>
      </c>
      <c r="L128" s="57">
        <f>L129+L133+L203+L229</f>
        <v>5888008.19271</v>
      </c>
      <c r="M128" s="55">
        <f t="shared" si="26"/>
        <v>-268462.9184299996</v>
      </c>
      <c r="N128" s="33">
        <f t="shared" si="27"/>
        <v>95.63933764028842</v>
      </c>
      <c r="O128" s="55">
        <f t="shared" si="43"/>
        <v>-735530.78859</v>
      </c>
      <c r="P128" s="33">
        <f t="shared" si="44"/>
        <v>88.89519951997569</v>
      </c>
      <c r="Q128" s="55">
        <f t="shared" si="41"/>
        <v>1443714.9308900004</v>
      </c>
      <c r="R128" s="33">
        <f t="shared" si="42"/>
        <v>132.48469094721213</v>
      </c>
      <c r="S128" s="22">
        <f>S129+S133+S203+S229</f>
        <v>0</v>
      </c>
      <c r="T128" s="22">
        <f>T129+T133+T203+T229</f>
        <v>3876090.51965</v>
      </c>
      <c r="U128" s="57">
        <f>U129+U133+U203+U229</f>
        <v>6133176.199999999</v>
      </c>
      <c r="V128" s="38">
        <f t="shared" si="28"/>
        <v>-490362.78130000085</v>
      </c>
      <c r="W128" s="38">
        <f t="shared" si="29"/>
        <v>92.59666497495637</v>
      </c>
      <c r="X128" s="38">
        <f t="shared" si="30"/>
        <v>245168.00728999916</v>
      </c>
      <c r="Y128" s="38">
        <f t="shared" si="31"/>
        <v>104.16385302577437</v>
      </c>
      <c r="Z128" s="38">
        <f t="shared" si="32"/>
        <v>1688882.9381799996</v>
      </c>
      <c r="AA128" s="38">
        <f t="shared" si="33"/>
        <v>138.00115875990548</v>
      </c>
      <c r="AB128" s="38">
        <f>U128/T128*100</f>
        <v>158.23098477467465</v>
      </c>
      <c r="AC128" s="38"/>
      <c r="AD128" s="22">
        <f>AD129+AD133+AD203+AD229</f>
        <v>4119284.58653</v>
      </c>
      <c r="AE128" s="22">
        <f>AE129+AE133+AE203+AE229</f>
        <v>0</v>
      </c>
      <c r="AF128" s="57">
        <f>AF129+AF133+AF203+AF229</f>
        <v>2873465.96</v>
      </c>
      <c r="AG128" s="22">
        <f>AG129+AG133+AG203+AG229</f>
        <v>0</v>
      </c>
      <c r="AH128" s="57">
        <f>AH129+AH133+AH203+AH229</f>
        <v>3765886.15</v>
      </c>
      <c r="AI128" s="38">
        <f>AF128/AD128*100</f>
        <v>69.75643220660673</v>
      </c>
      <c r="AJ128" s="22">
        <f>AF128-U128</f>
        <v>-3259710.2399999993</v>
      </c>
      <c r="AK128" s="38">
        <f>AF128/U128*100</f>
        <v>46.851188785347475</v>
      </c>
      <c r="AL128" s="22">
        <f>AH128-AF128</f>
        <v>892420.19</v>
      </c>
      <c r="AM128" s="38">
        <f>AH128/AF128*100</f>
        <v>131.0572737740036</v>
      </c>
    </row>
    <row r="129" spans="1:39" s="1" customFormat="1" ht="22.5" customHeight="1">
      <c r="A129" s="10" t="s">
        <v>131</v>
      </c>
      <c r="B129" s="5" t="s">
        <v>56</v>
      </c>
      <c r="C129" s="23">
        <v>409467.915</v>
      </c>
      <c r="D129" s="23">
        <v>239104</v>
      </c>
      <c r="E129" s="23">
        <f>E130+E131</f>
        <v>314053</v>
      </c>
      <c r="F129" s="23">
        <f>F130+F131</f>
        <v>59698</v>
      </c>
      <c r="G129" s="88">
        <f>G130+G131</f>
        <v>60509</v>
      </c>
      <c r="H129" s="55">
        <f t="shared" si="24"/>
        <v>811</v>
      </c>
      <c r="I129" s="33">
        <f t="shared" si="25"/>
        <v>101.35850447251164</v>
      </c>
      <c r="J129" s="23">
        <f>J130+J131</f>
        <v>0</v>
      </c>
      <c r="K129" s="23">
        <f>K130+K131</f>
        <v>0</v>
      </c>
      <c r="L129" s="88">
        <f>L130+L131</f>
        <v>0</v>
      </c>
      <c r="M129" s="55">
        <f t="shared" si="26"/>
        <v>0</v>
      </c>
      <c r="N129" s="33" t="e">
        <f t="shared" si="27"/>
        <v>#DIV/0!</v>
      </c>
      <c r="O129" s="55">
        <f t="shared" si="43"/>
        <v>0</v>
      </c>
      <c r="P129" s="33"/>
      <c r="Q129" s="55">
        <f t="shared" si="41"/>
        <v>-60509</v>
      </c>
      <c r="R129" s="33">
        <f t="shared" si="42"/>
        <v>0</v>
      </c>
      <c r="S129" s="23">
        <f>S130+S131</f>
        <v>0</v>
      </c>
      <c r="T129" s="22">
        <f>T130+T131</f>
        <v>0</v>
      </c>
      <c r="U129" s="57">
        <f>U130+U131</f>
        <v>0</v>
      </c>
      <c r="V129" s="38">
        <f t="shared" si="28"/>
        <v>0</v>
      </c>
      <c r="W129" s="38"/>
      <c r="X129" s="38">
        <f t="shared" si="30"/>
        <v>0</v>
      </c>
      <c r="Y129" s="38"/>
      <c r="Z129" s="38">
        <f t="shared" si="32"/>
        <v>-60509</v>
      </c>
      <c r="AA129" s="38">
        <f t="shared" si="33"/>
        <v>0</v>
      </c>
      <c r="AB129" s="38" t="e">
        <f>U129/T129*100</f>
        <v>#DIV/0!</v>
      </c>
      <c r="AC129" s="38"/>
      <c r="AD129" s="22">
        <f>AD130+AD131</f>
        <v>0</v>
      </c>
      <c r="AE129" s="22">
        <f>AE130+AE131</f>
        <v>0</v>
      </c>
      <c r="AF129" s="57">
        <f>AF130+AF131</f>
        <v>0</v>
      </c>
      <c r="AG129" s="22">
        <f>AG130+AG131</f>
        <v>0</v>
      </c>
      <c r="AH129" s="57">
        <f>AH130+AH131</f>
        <v>0</v>
      </c>
      <c r="AI129" s="38" t="e">
        <f>AF129/AD129*100</f>
        <v>#DIV/0!</v>
      </c>
      <c r="AJ129" s="22">
        <f>AF129-U129</f>
        <v>0</v>
      </c>
      <c r="AK129" s="38"/>
      <c r="AL129" s="22">
        <f>AH129-AF129</f>
        <v>0</v>
      </c>
      <c r="AM129" s="38"/>
    </row>
    <row r="130" spans="1:39" ht="21" customHeight="1" hidden="1">
      <c r="A130" s="6" t="s">
        <v>132</v>
      </c>
      <c r="B130" s="24" t="s">
        <v>96</v>
      </c>
      <c r="C130" s="25"/>
      <c r="D130" s="25"/>
      <c r="E130" s="25">
        <v>124453</v>
      </c>
      <c r="F130" s="25">
        <v>4220</v>
      </c>
      <c r="G130" s="87">
        <v>509</v>
      </c>
      <c r="H130" s="50">
        <f t="shared" si="24"/>
        <v>-3711</v>
      </c>
      <c r="I130" s="34">
        <f t="shared" si="25"/>
        <v>12.061611374407583</v>
      </c>
      <c r="J130" s="25"/>
      <c r="K130" s="25"/>
      <c r="L130" s="87"/>
      <c r="M130" s="50">
        <f t="shared" si="26"/>
        <v>0</v>
      </c>
      <c r="N130" s="34" t="e">
        <f t="shared" si="27"/>
        <v>#DIV/0!</v>
      </c>
      <c r="O130" s="50">
        <f t="shared" si="43"/>
        <v>0</v>
      </c>
      <c r="P130" s="34" t="e">
        <f t="shared" si="44"/>
        <v>#DIV/0!</v>
      </c>
      <c r="Q130" s="50">
        <f t="shared" si="41"/>
        <v>-509</v>
      </c>
      <c r="R130" s="34">
        <f t="shared" si="42"/>
        <v>0</v>
      </c>
      <c r="S130" s="25">
        <v>0</v>
      </c>
      <c r="T130" s="27"/>
      <c r="U130" s="86"/>
      <c r="V130" s="39">
        <f t="shared" si="28"/>
        <v>0</v>
      </c>
      <c r="W130" s="39" t="e">
        <f t="shared" si="29"/>
        <v>#DIV/0!</v>
      </c>
      <c r="X130" s="39">
        <f t="shared" si="30"/>
        <v>0</v>
      </c>
      <c r="Y130" s="39" t="e">
        <f t="shared" si="31"/>
        <v>#DIV/0!</v>
      </c>
      <c r="Z130" s="39">
        <f t="shared" si="32"/>
        <v>-509</v>
      </c>
      <c r="AA130" s="39">
        <f t="shared" si="33"/>
        <v>0</v>
      </c>
      <c r="AB130" s="38" t="e">
        <f>U130/T130*100</f>
        <v>#DIV/0!</v>
      </c>
      <c r="AC130" s="39"/>
      <c r="AD130" s="27"/>
      <c r="AE130" s="27"/>
      <c r="AF130" s="86"/>
      <c r="AG130" s="27"/>
      <c r="AH130" s="86"/>
      <c r="AI130" s="39" t="e">
        <f>AF130/AD130*100</f>
        <v>#DIV/0!</v>
      </c>
      <c r="AJ130" s="27">
        <f>AF130-U130</f>
        <v>0</v>
      </c>
      <c r="AK130" s="39" t="e">
        <f>AF130/U130*100</f>
        <v>#DIV/0!</v>
      </c>
      <c r="AL130" s="27">
        <f>AH130-AF130</f>
        <v>0</v>
      </c>
      <c r="AM130" s="39" t="e">
        <f>AH130/AF130*100</f>
        <v>#DIV/0!</v>
      </c>
    </row>
    <row r="131" spans="1:39" ht="22.5" customHeight="1" hidden="1">
      <c r="A131" s="6" t="s">
        <v>260</v>
      </c>
      <c r="B131" s="24" t="s">
        <v>259</v>
      </c>
      <c r="C131" s="25"/>
      <c r="D131" s="25"/>
      <c r="E131" s="25">
        <f>E132</f>
        <v>189600</v>
      </c>
      <c r="F131" s="25">
        <f>F132</f>
        <v>55478</v>
      </c>
      <c r="G131" s="87">
        <f>G132</f>
        <v>60000</v>
      </c>
      <c r="H131" s="50">
        <f t="shared" si="24"/>
        <v>4522</v>
      </c>
      <c r="I131" s="34">
        <f t="shared" si="25"/>
        <v>108.15097876635784</v>
      </c>
      <c r="J131" s="25"/>
      <c r="K131" s="25"/>
      <c r="L131" s="87"/>
      <c r="M131" s="50">
        <f t="shared" si="26"/>
        <v>0</v>
      </c>
      <c r="N131" s="34" t="e">
        <f t="shared" si="27"/>
        <v>#DIV/0!</v>
      </c>
      <c r="O131" s="50">
        <f t="shared" si="43"/>
        <v>0</v>
      </c>
      <c r="P131" s="34"/>
      <c r="Q131" s="50">
        <f t="shared" si="41"/>
        <v>-60000</v>
      </c>
      <c r="R131" s="34">
        <f t="shared" si="42"/>
        <v>0</v>
      </c>
      <c r="S131" s="25">
        <f>S132</f>
        <v>0</v>
      </c>
      <c r="T131" s="25">
        <f>T132</f>
        <v>0</v>
      </c>
      <c r="U131" s="87">
        <f>U132</f>
        <v>0</v>
      </c>
      <c r="V131" s="39">
        <f t="shared" si="28"/>
        <v>0</v>
      </c>
      <c r="W131" s="39"/>
      <c r="X131" s="39">
        <f t="shared" si="30"/>
        <v>0</v>
      </c>
      <c r="Y131" s="39"/>
      <c r="Z131" s="39">
        <f t="shared" si="32"/>
        <v>-60000</v>
      </c>
      <c r="AA131" s="39">
        <f t="shared" si="33"/>
        <v>0</v>
      </c>
      <c r="AB131" s="39"/>
      <c r="AC131" s="39"/>
      <c r="AD131" s="27">
        <f>AD132</f>
        <v>0</v>
      </c>
      <c r="AE131" s="27">
        <f>AE132</f>
        <v>0</v>
      </c>
      <c r="AF131" s="86">
        <f>AF132</f>
        <v>0</v>
      </c>
      <c r="AG131" s="27">
        <f>AG132</f>
        <v>0</v>
      </c>
      <c r="AH131" s="86">
        <f>AH132</f>
        <v>0</v>
      </c>
      <c r="AI131" s="39"/>
      <c r="AJ131" s="27">
        <f>AF131-U131</f>
        <v>0</v>
      </c>
      <c r="AK131" s="39"/>
      <c r="AL131" s="27">
        <f>AH131-AF131</f>
        <v>0</v>
      </c>
      <c r="AM131" s="39"/>
    </row>
    <row r="132" spans="1:39" s="14" customFormat="1" ht="19.5" customHeight="1" hidden="1">
      <c r="A132" s="3"/>
      <c r="B132" s="13" t="s">
        <v>322</v>
      </c>
      <c r="C132" s="15"/>
      <c r="D132" s="15"/>
      <c r="E132" s="15">
        <v>189600</v>
      </c>
      <c r="F132" s="15">
        <v>55478</v>
      </c>
      <c r="G132" s="59">
        <v>60000</v>
      </c>
      <c r="H132" s="49">
        <f t="shared" si="24"/>
        <v>4522</v>
      </c>
      <c r="I132" s="35">
        <f t="shared" si="25"/>
        <v>108.15097876635784</v>
      </c>
      <c r="J132" s="15"/>
      <c r="K132" s="15"/>
      <c r="L132" s="59"/>
      <c r="M132" s="49">
        <f t="shared" si="26"/>
        <v>0</v>
      </c>
      <c r="N132" s="35" t="e">
        <f t="shared" si="27"/>
        <v>#DIV/0!</v>
      </c>
      <c r="O132" s="49">
        <f t="shared" si="43"/>
        <v>0</v>
      </c>
      <c r="P132" s="35" t="e">
        <f t="shared" si="44"/>
        <v>#DIV/0!</v>
      </c>
      <c r="Q132" s="49">
        <f t="shared" si="41"/>
        <v>-60000</v>
      </c>
      <c r="R132" s="35">
        <f t="shared" si="42"/>
        <v>0</v>
      </c>
      <c r="S132" s="15">
        <v>0</v>
      </c>
      <c r="T132" s="15"/>
      <c r="U132" s="59"/>
      <c r="V132" s="40">
        <f t="shared" si="28"/>
        <v>0</v>
      </c>
      <c r="W132" s="40" t="e">
        <f t="shared" si="29"/>
        <v>#DIV/0!</v>
      </c>
      <c r="X132" s="40">
        <f t="shared" si="30"/>
        <v>0</v>
      </c>
      <c r="Y132" s="40" t="e">
        <f t="shared" si="31"/>
        <v>#DIV/0!</v>
      </c>
      <c r="Z132" s="40">
        <f t="shared" si="32"/>
        <v>-60000</v>
      </c>
      <c r="AA132" s="40">
        <f t="shared" si="33"/>
        <v>0</v>
      </c>
      <c r="AB132" s="40"/>
      <c r="AC132" s="40"/>
      <c r="AD132" s="22"/>
      <c r="AE132" s="22"/>
      <c r="AF132" s="57"/>
      <c r="AG132" s="22"/>
      <c r="AH132" s="57"/>
      <c r="AI132" s="40"/>
      <c r="AJ132" s="15"/>
      <c r="AK132" s="40"/>
      <c r="AL132" s="15"/>
      <c r="AM132" s="40"/>
    </row>
    <row r="133" spans="1:39" s="1" customFormat="1" ht="31.5" customHeight="1">
      <c r="A133" s="4" t="s">
        <v>133</v>
      </c>
      <c r="B133" s="5" t="s">
        <v>57</v>
      </c>
      <c r="C133" s="22">
        <v>631545.65167</v>
      </c>
      <c r="D133" s="22">
        <v>943890.2418</v>
      </c>
      <c r="E133" s="22">
        <v>1076627.24242</v>
      </c>
      <c r="F133" s="22">
        <v>1019987.77774</v>
      </c>
      <c r="G133" s="57">
        <v>1984865.5018799999</v>
      </c>
      <c r="H133" s="55">
        <f t="shared" si="24"/>
        <v>964877.7241399998</v>
      </c>
      <c r="I133" s="33">
        <f t="shared" si="25"/>
        <v>194.59698882646336</v>
      </c>
      <c r="J133" s="22">
        <v>3485726.69114</v>
      </c>
      <c r="K133" s="22">
        <v>3919815.27355</v>
      </c>
      <c r="L133" s="57">
        <v>3406640.87996</v>
      </c>
      <c r="M133" s="55">
        <f t="shared" si="26"/>
        <v>-79085.81117999973</v>
      </c>
      <c r="N133" s="33">
        <f t="shared" si="27"/>
        <v>97.73115283590593</v>
      </c>
      <c r="O133" s="55">
        <f t="shared" si="43"/>
        <v>-513174.39359</v>
      </c>
      <c r="P133" s="33">
        <f t="shared" si="44"/>
        <v>86.90819955081095</v>
      </c>
      <c r="Q133" s="55">
        <f t="shared" si="41"/>
        <v>1421775.3780800002</v>
      </c>
      <c r="R133" s="33">
        <f t="shared" si="42"/>
        <v>171.63081713765195</v>
      </c>
      <c r="S133" s="22"/>
      <c r="T133" s="22">
        <v>1767525.32965</v>
      </c>
      <c r="U133" s="57">
        <v>3682291.9999999995</v>
      </c>
      <c r="V133" s="38">
        <f t="shared" si="28"/>
        <v>-237523.2735500005</v>
      </c>
      <c r="W133" s="38">
        <f t="shared" si="29"/>
        <v>93.94044726666706</v>
      </c>
      <c r="X133" s="38">
        <f t="shared" si="30"/>
        <v>275651.1200399995</v>
      </c>
      <c r="Y133" s="38">
        <f t="shared" si="31"/>
        <v>108.09158140682078</v>
      </c>
      <c r="Z133" s="38">
        <f t="shared" si="32"/>
        <v>1697426.4981199997</v>
      </c>
      <c r="AA133" s="38">
        <f t="shared" si="33"/>
        <v>185.51846442553676</v>
      </c>
      <c r="AB133" s="38">
        <f>U133/T133*100</f>
        <v>208.33036665614043</v>
      </c>
      <c r="AC133" s="38"/>
      <c r="AD133" s="22">
        <v>2023769.79653</v>
      </c>
      <c r="AE133" s="22"/>
      <c r="AF133" s="57">
        <v>692834.16</v>
      </c>
      <c r="AG133" s="22"/>
      <c r="AH133" s="57">
        <v>1595932.35</v>
      </c>
      <c r="AI133" s="38">
        <f>AF133/AD133*100</f>
        <v>34.23483052212503</v>
      </c>
      <c r="AJ133" s="22">
        <f>AF133-U133</f>
        <v>-2989457.8399999994</v>
      </c>
      <c r="AK133" s="38">
        <f>AF133/U133*100</f>
        <v>18.815296559860002</v>
      </c>
      <c r="AL133" s="22">
        <f>AH133-AF133</f>
        <v>903098.1900000001</v>
      </c>
      <c r="AM133" s="38">
        <f>AH133/AF133*100</f>
        <v>230.3483924637896</v>
      </c>
    </row>
    <row r="134" spans="1:39" ht="54" customHeight="1" hidden="1">
      <c r="A134" s="43" t="s">
        <v>134</v>
      </c>
      <c r="B134" s="44" t="s">
        <v>114</v>
      </c>
      <c r="C134" s="25"/>
      <c r="D134" s="25"/>
      <c r="E134" s="25">
        <f>SUM(E135:E137)</f>
        <v>0</v>
      </c>
      <c r="F134" s="25">
        <f>SUM(F135:F137)</f>
        <v>0</v>
      </c>
      <c r="G134" s="87">
        <f>SUM(G135:G137)</f>
        <v>0</v>
      </c>
      <c r="H134" s="50">
        <f t="shared" si="24"/>
        <v>0</v>
      </c>
      <c r="I134" s="34" t="e">
        <f t="shared" si="25"/>
        <v>#DIV/0!</v>
      </c>
      <c r="J134" s="25">
        <f>SUM(J135:J137)</f>
        <v>0</v>
      </c>
      <c r="K134" s="25">
        <f>SUM(K135:K137)</f>
        <v>0</v>
      </c>
      <c r="L134" s="87">
        <f>SUM(L135:L137)</f>
        <v>0</v>
      </c>
      <c r="M134" s="50">
        <f t="shared" si="26"/>
        <v>0</v>
      </c>
      <c r="N134" s="34" t="e">
        <f t="shared" si="27"/>
        <v>#DIV/0!</v>
      </c>
      <c r="O134" s="50">
        <f t="shared" si="43"/>
        <v>0</v>
      </c>
      <c r="P134" s="34" t="e">
        <f t="shared" si="44"/>
        <v>#DIV/0!</v>
      </c>
      <c r="Q134" s="50">
        <f t="shared" si="41"/>
        <v>0</v>
      </c>
      <c r="R134" s="34" t="e">
        <f t="shared" si="42"/>
        <v>#DIV/0!</v>
      </c>
      <c r="S134" s="25"/>
      <c r="T134" s="25"/>
      <c r="U134" s="87"/>
      <c r="V134" s="39">
        <f t="shared" si="28"/>
        <v>0</v>
      </c>
      <c r="W134" s="39" t="e">
        <f t="shared" si="29"/>
        <v>#DIV/0!</v>
      </c>
      <c r="X134" s="39">
        <f t="shared" si="30"/>
        <v>0</v>
      </c>
      <c r="Y134" s="39" t="e">
        <f t="shared" si="31"/>
        <v>#DIV/0!</v>
      </c>
      <c r="Z134" s="39">
        <f t="shared" si="32"/>
        <v>0</v>
      </c>
      <c r="AA134" s="39" t="e">
        <f t="shared" si="33"/>
        <v>#DIV/0!</v>
      </c>
      <c r="AB134" s="39"/>
      <c r="AC134" s="39"/>
      <c r="AD134" s="22"/>
      <c r="AE134" s="22"/>
      <c r="AF134" s="57"/>
      <c r="AG134" s="22"/>
      <c r="AH134" s="57"/>
      <c r="AI134" s="39"/>
      <c r="AJ134" s="27"/>
      <c r="AK134" s="39"/>
      <c r="AL134" s="27"/>
      <c r="AM134" s="39"/>
    </row>
    <row r="135" spans="1:39" s="14" customFormat="1" ht="30" customHeight="1" hidden="1">
      <c r="A135" s="47"/>
      <c r="B135" s="26" t="s">
        <v>264</v>
      </c>
      <c r="C135" s="41"/>
      <c r="D135" s="41"/>
      <c r="E135" s="41"/>
      <c r="F135" s="41"/>
      <c r="G135" s="91"/>
      <c r="H135" s="49">
        <f t="shared" si="24"/>
        <v>0</v>
      </c>
      <c r="I135" s="35" t="e">
        <f t="shared" si="25"/>
        <v>#DIV/0!</v>
      </c>
      <c r="J135" s="41"/>
      <c r="K135" s="41"/>
      <c r="L135" s="91"/>
      <c r="M135" s="49">
        <f t="shared" si="26"/>
        <v>0</v>
      </c>
      <c r="N135" s="35" t="e">
        <f t="shared" si="27"/>
        <v>#DIV/0!</v>
      </c>
      <c r="O135" s="49">
        <f t="shared" si="43"/>
        <v>0</v>
      </c>
      <c r="P135" s="35" t="e">
        <f t="shared" si="44"/>
        <v>#DIV/0!</v>
      </c>
      <c r="Q135" s="49">
        <f t="shared" si="41"/>
        <v>0</v>
      </c>
      <c r="R135" s="35" t="e">
        <f t="shared" si="42"/>
        <v>#DIV/0!</v>
      </c>
      <c r="S135" s="41"/>
      <c r="T135" s="41"/>
      <c r="U135" s="91"/>
      <c r="V135" s="40">
        <f t="shared" si="28"/>
        <v>0</v>
      </c>
      <c r="W135" s="40" t="e">
        <f t="shared" si="29"/>
        <v>#DIV/0!</v>
      </c>
      <c r="X135" s="40">
        <f t="shared" si="30"/>
        <v>0</v>
      </c>
      <c r="Y135" s="40" t="e">
        <f t="shared" si="31"/>
        <v>#DIV/0!</v>
      </c>
      <c r="Z135" s="40">
        <f t="shared" si="32"/>
        <v>0</v>
      </c>
      <c r="AA135" s="40" t="e">
        <f t="shared" si="33"/>
        <v>#DIV/0!</v>
      </c>
      <c r="AB135" s="40"/>
      <c r="AC135" s="40"/>
      <c r="AD135" s="22"/>
      <c r="AE135" s="22"/>
      <c r="AF135" s="57"/>
      <c r="AG135" s="22"/>
      <c r="AH135" s="57"/>
      <c r="AI135" s="40"/>
      <c r="AJ135" s="15"/>
      <c r="AK135" s="40"/>
      <c r="AL135" s="15"/>
      <c r="AM135" s="40"/>
    </row>
    <row r="136" spans="1:39" s="14" customFormat="1" ht="23.25" customHeight="1" hidden="1">
      <c r="A136" s="45"/>
      <c r="B136" s="26" t="s">
        <v>265</v>
      </c>
      <c r="C136" s="41"/>
      <c r="D136" s="41"/>
      <c r="E136" s="41"/>
      <c r="F136" s="41"/>
      <c r="G136" s="91"/>
      <c r="H136" s="49">
        <f t="shared" si="24"/>
        <v>0</v>
      </c>
      <c r="I136" s="35" t="e">
        <f t="shared" si="25"/>
        <v>#DIV/0!</v>
      </c>
      <c r="J136" s="41"/>
      <c r="K136" s="41"/>
      <c r="L136" s="91"/>
      <c r="M136" s="49">
        <f t="shared" si="26"/>
        <v>0</v>
      </c>
      <c r="N136" s="35" t="e">
        <f t="shared" si="27"/>
        <v>#DIV/0!</v>
      </c>
      <c r="O136" s="49">
        <f t="shared" si="43"/>
        <v>0</v>
      </c>
      <c r="P136" s="35" t="e">
        <f t="shared" si="44"/>
        <v>#DIV/0!</v>
      </c>
      <c r="Q136" s="49">
        <f t="shared" si="41"/>
        <v>0</v>
      </c>
      <c r="R136" s="35" t="e">
        <f t="shared" si="42"/>
        <v>#DIV/0!</v>
      </c>
      <c r="S136" s="41"/>
      <c r="T136" s="41"/>
      <c r="U136" s="91"/>
      <c r="V136" s="40">
        <f t="shared" si="28"/>
        <v>0</v>
      </c>
      <c r="W136" s="40" t="e">
        <f t="shared" si="29"/>
        <v>#DIV/0!</v>
      </c>
      <c r="X136" s="40">
        <f t="shared" si="30"/>
        <v>0</v>
      </c>
      <c r="Y136" s="40" t="e">
        <f t="shared" si="31"/>
        <v>#DIV/0!</v>
      </c>
      <c r="Z136" s="40">
        <f t="shared" si="32"/>
        <v>0</v>
      </c>
      <c r="AA136" s="40" t="e">
        <f t="shared" si="33"/>
        <v>#DIV/0!</v>
      </c>
      <c r="AB136" s="40"/>
      <c r="AC136" s="40"/>
      <c r="AD136" s="22"/>
      <c r="AE136" s="22"/>
      <c r="AF136" s="57"/>
      <c r="AG136" s="22"/>
      <c r="AH136" s="57"/>
      <c r="AI136" s="40"/>
      <c r="AJ136" s="15"/>
      <c r="AK136" s="40"/>
      <c r="AL136" s="15"/>
      <c r="AM136" s="40"/>
    </row>
    <row r="137" spans="1:39" s="14" customFormat="1" ht="58.5" customHeight="1" hidden="1">
      <c r="A137" s="45"/>
      <c r="B137" s="26" t="s">
        <v>266</v>
      </c>
      <c r="C137" s="41"/>
      <c r="D137" s="41"/>
      <c r="E137" s="41"/>
      <c r="F137" s="41"/>
      <c r="G137" s="91"/>
      <c r="H137" s="49">
        <f t="shared" si="24"/>
        <v>0</v>
      </c>
      <c r="I137" s="35" t="e">
        <f t="shared" si="25"/>
        <v>#DIV/0!</v>
      </c>
      <c r="J137" s="41"/>
      <c r="K137" s="41"/>
      <c r="L137" s="91"/>
      <c r="M137" s="49">
        <f t="shared" si="26"/>
        <v>0</v>
      </c>
      <c r="N137" s="35" t="e">
        <f t="shared" si="27"/>
        <v>#DIV/0!</v>
      </c>
      <c r="O137" s="49">
        <f t="shared" si="43"/>
        <v>0</v>
      </c>
      <c r="P137" s="35" t="e">
        <f t="shared" si="44"/>
        <v>#DIV/0!</v>
      </c>
      <c r="Q137" s="49">
        <f t="shared" si="41"/>
        <v>0</v>
      </c>
      <c r="R137" s="35" t="e">
        <f t="shared" si="42"/>
        <v>#DIV/0!</v>
      </c>
      <c r="S137" s="41"/>
      <c r="T137" s="41"/>
      <c r="U137" s="91"/>
      <c r="V137" s="40">
        <f t="shared" si="28"/>
        <v>0</v>
      </c>
      <c r="W137" s="40" t="e">
        <f t="shared" si="29"/>
        <v>#DIV/0!</v>
      </c>
      <c r="X137" s="40">
        <f t="shared" si="30"/>
        <v>0</v>
      </c>
      <c r="Y137" s="40" t="e">
        <f t="shared" si="31"/>
        <v>#DIV/0!</v>
      </c>
      <c r="Z137" s="40">
        <f t="shared" si="32"/>
        <v>0</v>
      </c>
      <c r="AA137" s="40" t="e">
        <f t="shared" si="33"/>
        <v>#DIV/0!</v>
      </c>
      <c r="AB137" s="40"/>
      <c r="AC137" s="40"/>
      <c r="AD137" s="22"/>
      <c r="AE137" s="22"/>
      <c r="AF137" s="57"/>
      <c r="AG137" s="22"/>
      <c r="AH137" s="57"/>
      <c r="AI137" s="40"/>
      <c r="AJ137" s="15"/>
      <c r="AK137" s="40"/>
      <c r="AL137" s="15"/>
      <c r="AM137" s="40"/>
    </row>
    <row r="138" spans="1:39" ht="54.75" customHeight="1" hidden="1">
      <c r="A138" s="46" t="s">
        <v>135</v>
      </c>
      <c r="B138" s="44" t="s">
        <v>115</v>
      </c>
      <c r="C138" s="25"/>
      <c r="D138" s="25"/>
      <c r="E138" s="25"/>
      <c r="F138" s="25"/>
      <c r="G138" s="87"/>
      <c r="H138" s="50">
        <f t="shared" si="24"/>
        <v>0</v>
      </c>
      <c r="I138" s="34" t="e">
        <f t="shared" si="25"/>
        <v>#DIV/0!</v>
      </c>
      <c r="J138" s="25"/>
      <c r="K138" s="25"/>
      <c r="L138" s="87"/>
      <c r="M138" s="50">
        <f t="shared" si="26"/>
        <v>0</v>
      </c>
      <c r="N138" s="34" t="e">
        <f t="shared" si="27"/>
        <v>#DIV/0!</v>
      </c>
      <c r="O138" s="50">
        <f t="shared" si="43"/>
        <v>0</v>
      </c>
      <c r="P138" s="34" t="e">
        <f t="shared" si="44"/>
        <v>#DIV/0!</v>
      </c>
      <c r="Q138" s="50">
        <f t="shared" si="41"/>
        <v>0</v>
      </c>
      <c r="R138" s="34" t="e">
        <f t="shared" si="42"/>
        <v>#DIV/0!</v>
      </c>
      <c r="S138" s="25"/>
      <c r="T138" s="25"/>
      <c r="U138" s="87"/>
      <c r="V138" s="39">
        <f t="shared" si="28"/>
        <v>0</v>
      </c>
      <c r="W138" s="39" t="e">
        <f t="shared" si="29"/>
        <v>#DIV/0!</v>
      </c>
      <c r="X138" s="39">
        <f t="shared" si="30"/>
        <v>0</v>
      </c>
      <c r="Y138" s="39" t="e">
        <f t="shared" si="31"/>
        <v>#DIV/0!</v>
      </c>
      <c r="Z138" s="39">
        <f t="shared" si="32"/>
        <v>0</v>
      </c>
      <c r="AA138" s="39" t="e">
        <f t="shared" si="33"/>
        <v>#DIV/0!</v>
      </c>
      <c r="AB138" s="39"/>
      <c r="AC138" s="39"/>
      <c r="AD138" s="22"/>
      <c r="AE138" s="22"/>
      <c r="AF138" s="57"/>
      <c r="AG138" s="22"/>
      <c r="AH138" s="57"/>
      <c r="AI138" s="39"/>
      <c r="AJ138" s="27"/>
      <c r="AK138" s="39"/>
      <c r="AL138" s="27"/>
      <c r="AM138" s="39"/>
    </row>
    <row r="139" spans="1:39" ht="31.5" customHeight="1" hidden="1">
      <c r="A139" s="46" t="s">
        <v>136</v>
      </c>
      <c r="B139" s="42" t="s">
        <v>137</v>
      </c>
      <c r="C139" s="25"/>
      <c r="D139" s="25"/>
      <c r="E139" s="25">
        <f>SUM(E140:E142)</f>
        <v>0</v>
      </c>
      <c r="F139" s="25">
        <f>SUM(F140:F142)</f>
        <v>0</v>
      </c>
      <c r="G139" s="87">
        <f>SUM(G140:G142)</f>
        <v>0</v>
      </c>
      <c r="H139" s="50">
        <f t="shared" si="24"/>
        <v>0</v>
      </c>
      <c r="I139" s="34" t="e">
        <f t="shared" si="25"/>
        <v>#DIV/0!</v>
      </c>
      <c r="J139" s="25">
        <f>SUM(J140:J142)</f>
        <v>0</v>
      </c>
      <c r="K139" s="25">
        <f>SUM(K140:K142)</f>
        <v>0</v>
      </c>
      <c r="L139" s="87">
        <f>SUM(L140:L142)</f>
        <v>0</v>
      </c>
      <c r="M139" s="50">
        <f t="shared" si="26"/>
        <v>0</v>
      </c>
      <c r="N139" s="34" t="e">
        <f t="shared" si="27"/>
        <v>#DIV/0!</v>
      </c>
      <c r="O139" s="50">
        <f t="shared" si="43"/>
        <v>0</v>
      </c>
      <c r="P139" s="34" t="e">
        <f t="shared" si="44"/>
        <v>#DIV/0!</v>
      </c>
      <c r="Q139" s="50">
        <f t="shared" si="41"/>
        <v>0</v>
      </c>
      <c r="R139" s="34" t="e">
        <f t="shared" si="42"/>
        <v>#DIV/0!</v>
      </c>
      <c r="S139" s="25"/>
      <c r="T139" s="25"/>
      <c r="U139" s="87"/>
      <c r="V139" s="39">
        <f t="shared" si="28"/>
        <v>0</v>
      </c>
      <c r="W139" s="39" t="e">
        <f t="shared" si="29"/>
        <v>#DIV/0!</v>
      </c>
      <c r="X139" s="39">
        <f t="shared" si="30"/>
        <v>0</v>
      </c>
      <c r="Y139" s="39" t="e">
        <f t="shared" si="31"/>
        <v>#DIV/0!</v>
      </c>
      <c r="Z139" s="39">
        <f t="shared" si="32"/>
        <v>0</v>
      </c>
      <c r="AA139" s="39" t="e">
        <f t="shared" si="33"/>
        <v>#DIV/0!</v>
      </c>
      <c r="AB139" s="39"/>
      <c r="AC139" s="39"/>
      <c r="AD139" s="22"/>
      <c r="AE139" s="22"/>
      <c r="AF139" s="57"/>
      <c r="AG139" s="22"/>
      <c r="AH139" s="57"/>
      <c r="AI139" s="39"/>
      <c r="AJ139" s="27"/>
      <c r="AK139" s="39"/>
      <c r="AL139" s="27"/>
      <c r="AM139" s="39"/>
    </row>
    <row r="140" spans="1:39" s="14" customFormat="1" ht="42.75" customHeight="1" hidden="1">
      <c r="A140" s="45"/>
      <c r="B140" s="26" t="s">
        <v>284</v>
      </c>
      <c r="C140" s="41"/>
      <c r="D140" s="41"/>
      <c r="E140" s="41"/>
      <c r="F140" s="41"/>
      <c r="G140" s="91"/>
      <c r="H140" s="49">
        <f t="shared" si="24"/>
        <v>0</v>
      </c>
      <c r="I140" s="35" t="e">
        <f t="shared" si="25"/>
        <v>#DIV/0!</v>
      </c>
      <c r="J140" s="41"/>
      <c r="K140" s="41"/>
      <c r="L140" s="91"/>
      <c r="M140" s="49">
        <f t="shared" si="26"/>
        <v>0</v>
      </c>
      <c r="N140" s="35" t="e">
        <f t="shared" si="27"/>
        <v>#DIV/0!</v>
      </c>
      <c r="O140" s="49">
        <f t="shared" si="43"/>
        <v>0</v>
      </c>
      <c r="P140" s="35" t="e">
        <f t="shared" si="44"/>
        <v>#DIV/0!</v>
      </c>
      <c r="Q140" s="49">
        <f t="shared" si="41"/>
        <v>0</v>
      </c>
      <c r="R140" s="35" t="e">
        <f t="shared" si="42"/>
        <v>#DIV/0!</v>
      </c>
      <c r="S140" s="41"/>
      <c r="T140" s="41"/>
      <c r="U140" s="91"/>
      <c r="V140" s="40">
        <f t="shared" si="28"/>
        <v>0</v>
      </c>
      <c r="W140" s="40" t="e">
        <f t="shared" si="29"/>
        <v>#DIV/0!</v>
      </c>
      <c r="X140" s="40">
        <f t="shared" si="30"/>
        <v>0</v>
      </c>
      <c r="Y140" s="40" t="e">
        <f t="shared" si="31"/>
        <v>#DIV/0!</v>
      </c>
      <c r="Z140" s="40">
        <f t="shared" si="32"/>
        <v>0</v>
      </c>
      <c r="AA140" s="40" t="e">
        <f t="shared" si="33"/>
        <v>#DIV/0!</v>
      </c>
      <c r="AB140" s="40"/>
      <c r="AC140" s="40"/>
      <c r="AD140" s="22"/>
      <c r="AE140" s="22"/>
      <c r="AF140" s="57"/>
      <c r="AG140" s="22"/>
      <c r="AH140" s="57"/>
      <c r="AI140" s="40"/>
      <c r="AJ140" s="15"/>
      <c r="AK140" s="40"/>
      <c r="AL140" s="15"/>
      <c r="AM140" s="40"/>
    </row>
    <row r="141" spans="1:39" s="14" customFormat="1" ht="42.75" customHeight="1" hidden="1">
      <c r="A141" s="45"/>
      <c r="B141" s="26" t="s">
        <v>286</v>
      </c>
      <c r="C141" s="41"/>
      <c r="D141" s="41"/>
      <c r="E141" s="41"/>
      <c r="F141" s="41"/>
      <c r="G141" s="91"/>
      <c r="H141" s="49">
        <f t="shared" si="24"/>
        <v>0</v>
      </c>
      <c r="I141" s="35" t="e">
        <f t="shared" si="25"/>
        <v>#DIV/0!</v>
      </c>
      <c r="J141" s="41"/>
      <c r="K141" s="41"/>
      <c r="L141" s="91"/>
      <c r="M141" s="49">
        <f t="shared" si="26"/>
        <v>0</v>
      </c>
      <c r="N141" s="35" t="e">
        <f t="shared" si="27"/>
        <v>#DIV/0!</v>
      </c>
      <c r="O141" s="49">
        <f t="shared" si="43"/>
        <v>0</v>
      </c>
      <c r="P141" s="35" t="e">
        <f t="shared" si="44"/>
        <v>#DIV/0!</v>
      </c>
      <c r="Q141" s="49">
        <f t="shared" si="41"/>
        <v>0</v>
      </c>
      <c r="R141" s="35" t="e">
        <f t="shared" si="42"/>
        <v>#DIV/0!</v>
      </c>
      <c r="S141" s="41"/>
      <c r="T141" s="41"/>
      <c r="U141" s="91"/>
      <c r="V141" s="40">
        <f t="shared" si="28"/>
        <v>0</v>
      </c>
      <c r="W141" s="40" t="e">
        <f t="shared" si="29"/>
        <v>#DIV/0!</v>
      </c>
      <c r="X141" s="40">
        <f t="shared" si="30"/>
        <v>0</v>
      </c>
      <c r="Y141" s="40" t="e">
        <f t="shared" si="31"/>
        <v>#DIV/0!</v>
      </c>
      <c r="Z141" s="40">
        <f t="shared" si="32"/>
        <v>0</v>
      </c>
      <c r="AA141" s="40" t="e">
        <f t="shared" si="33"/>
        <v>#DIV/0!</v>
      </c>
      <c r="AB141" s="40"/>
      <c r="AC141" s="40"/>
      <c r="AD141" s="22"/>
      <c r="AE141" s="22"/>
      <c r="AF141" s="57"/>
      <c r="AG141" s="22"/>
      <c r="AH141" s="57"/>
      <c r="AI141" s="40"/>
      <c r="AJ141" s="15"/>
      <c r="AK141" s="40"/>
      <c r="AL141" s="15"/>
      <c r="AM141" s="40"/>
    </row>
    <row r="142" spans="1:39" s="14" customFormat="1" ht="42.75" customHeight="1" hidden="1">
      <c r="A142" s="45"/>
      <c r="B142" s="26" t="s">
        <v>287</v>
      </c>
      <c r="C142" s="41"/>
      <c r="D142" s="41"/>
      <c r="E142" s="41"/>
      <c r="F142" s="41"/>
      <c r="G142" s="91"/>
      <c r="H142" s="49">
        <f t="shared" si="24"/>
        <v>0</v>
      </c>
      <c r="I142" s="35" t="e">
        <f t="shared" si="25"/>
        <v>#DIV/0!</v>
      </c>
      <c r="J142" s="41"/>
      <c r="K142" s="41"/>
      <c r="L142" s="91"/>
      <c r="M142" s="49">
        <f t="shared" si="26"/>
        <v>0</v>
      </c>
      <c r="N142" s="35" t="e">
        <f t="shared" si="27"/>
        <v>#DIV/0!</v>
      </c>
      <c r="O142" s="49">
        <f t="shared" si="43"/>
        <v>0</v>
      </c>
      <c r="P142" s="35" t="e">
        <f t="shared" si="44"/>
        <v>#DIV/0!</v>
      </c>
      <c r="Q142" s="49">
        <f t="shared" si="41"/>
        <v>0</v>
      </c>
      <c r="R142" s="35" t="e">
        <f t="shared" si="42"/>
        <v>#DIV/0!</v>
      </c>
      <c r="S142" s="41"/>
      <c r="T142" s="41"/>
      <c r="U142" s="91"/>
      <c r="V142" s="40">
        <f t="shared" si="28"/>
        <v>0</v>
      </c>
      <c r="W142" s="40" t="e">
        <f t="shared" si="29"/>
        <v>#DIV/0!</v>
      </c>
      <c r="X142" s="40">
        <f t="shared" si="30"/>
        <v>0</v>
      </c>
      <c r="Y142" s="40" t="e">
        <f t="shared" si="31"/>
        <v>#DIV/0!</v>
      </c>
      <c r="Z142" s="40">
        <f t="shared" si="32"/>
        <v>0</v>
      </c>
      <c r="AA142" s="40" t="e">
        <f t="shared" si="33"/>
        <v>#DIV/0!</v>
      </c>
      <c r="AB142" s="40"/>
      <c r="AC142" s="40"/>
      <c r="AD142" s="22"/>
      <c r="AE142" s="22"/>
      <c r="AF142" s="57"/>
      <c r="AG142" s="22"/>
      <c r="AH142" s="57"/>
      <c r="AI142" s="40"/>
      <c r="AJ142" s="15"/>
      <c r="AK142" s="40"/>
      <c r="AL142" s="15"/>
      <c r="AM142" s="40"/>
    </row>
    <row r="143" spans="1:39" ht="32.25" customHeight="1" hidden="1">
      <c r="A143" s="46" t="s">
        <v>276</v>
      </c>
      <c r="B143" s="42" t="s">
        <v>267</v>
      </c>
      <c r="C143" s="25"/>
      <c r="D143" s="25"/>
      <c r="E143" s="25">
        <f>SUM(E144)</f>
        <v>0</v>
      </c>
      <c r="F143" s="25">
        <f>SUM(F144)</f>
        <v>0</v>
      </c>
      <c r="G143" s="87">
        <f>SUM(G144)</f>
        <v>0</v>
      </c>
      <c r="H143" s="50">
        <f t="shared" si="24"/>
        <v>0</v>
      </c>
      <c r="I143" s="34" t="e">
        <f t="shared" si="25"/>
        <v>#DIV/0!</v>
      </c>
      <c r="J143" s="25">
        <f>SUM(J144)</f>
        <v>0</v>
      </c>
      <c r="K143" s="25">
        <f>SUM(K144)</f>
        <v>0</v>
      </c>
      <c r="L143" s="87">
        <f>SUM(L144)</f>
        <v>0</v>
      </c>
      <c r="M143" s="50">
        <f t="shared" si="26"/>
        <v>0</v>
      </c>
      <c r="N143" s="34" t="e">
        <f t="shared" si="27"/>
        <v>#DIV/0!</v>
      </c>
      <c r="O143" s="50">
        <f t="shared" si="43"/>
        <v>0</v>
      </c>
      <c r="P143" s="34" t="e">
        <f t="shared" si="44"/>
        <v>#DIV/0!</v>
      </c>
      <c r="Q143" s="50">
        <f t="shared" si="41"/>
        <v>0</v>
      </c>
      <c r="R143" s="34" t="e">
        <f t="shared" si="42"/>
        <v>#DIV/0!</v>
      </c>
      <c r="S143" s="25"/>
      <c r="T143" s="25"/>
      <c r="U143" s="87"/>
      <c r="V143" s="39">
        <f t="shared" si="28"/>
        <v>0</v>
      </c>
      <c r="W143" s="39" t="e">
        <f t="shared" si="29"/>
        <v>#DIV/0!</v>
      </c>
      <c r="X143" s="39">
        <f t="shared" si="30"/>
        <v>0</v>
      </c>
      <c r="Y143" s="39" t="e">
        <f t="shared" si="31"/>
        <v>#DIV/0!</v>
      </c>
      <c r="Z143" s="39">
        <f t="shared" si="32"/>
        <v>0</v>
      </c>
      <c r="AA143" s="39" t="e">
        <f t="shared" si="33"/>
        <v>#DIV/0!</v>
      </c>
      <c r="AB143" s="39"/>
      <c r="AC143" s="39"/>
      <c r="AD143" s="22"/>
      <c r="AE143" s="22"/>
      <c r="AF143" s="57"/>
      <c r="AG143" s="22"/>
      <c r="AH143" s="57"/>
      <c r="AI143" s="39"/>
      <c r="AJ143" s="27"/>
      <c r="AK143" s="39"/>
      <c r="AL143" s="27"/>
      <c r="AM143" s="39"/>
    </row>
    <row r="144" spans="1:39" s="14" customFormat="1" ht="32.25" customHeight="1" hidden="1">
      <c r="A144" s="45"/>
      <c r="B144" s="26" t="s">
        <v>183</v>
      </c>
      <c r="C144" s="41"/>
      <c r="D144" s="41"/>
      <c r="E144" s="41"/>
      <c r="F144" s="41"/>
      <c r="G144" s="91"/>
      <c r="H144" s="49">
        <f t="shared" si="24"/>
        <v>0</v>
      </c>
      <c r="I144" s="35" t="e">
        <f t="shared" si="25"/>
        <v>#DIV/0!</v>
      </c>
      <c r="J144" s="41"/>
      <c r="K144" s="41"/>
      <c r="L144" s="91"/>
      <c r="M144" s="49">
        <f t="shared" si="26"/>
        <v>0</v>
      </c>
      <c r="N144" s="35" t="e">
        <f t="shared" si="27"/>
        <v>#DIV/0!</v>
      </c>
      <c r="O144" s="49">
        <f t="shared" si="43"/>
        <v>0</v>
      </c>
      <c r="P144" s="35" t="e">
        <f t="shared" si="44"/>
        <v>#DIV/0!</v>
      </c>
      <c r="Q144" s="49">
        <f t="shared" si="41"/>
        <v>0</v>
      </c>
      <c r="R144" s="35" t="e">
        <f t="shared" si="42"/>
        <v>#DIV/0!</v>
      </c>
      <c r="S144" s="41"/>
      <c r="T144" s="41"/>
      <c r="U144" s="91"/>
      <c r="V144" s="40">
        <f t="shared" si="28"/>
        <v>0</v>
      </c>
      <c r="W144" s="40" t="e">
        <f t="shared" si="29"/>
        <v>#DIV/0!</v>
      </c>
      <c r="X144" s="40">
        <f t="shared" si="30"/>
        <v>0</v>
      </c>
      <c r="Y144" s="40" t="e">
        <f t="shared" si="31"/>
        <v>#DIV/0!</v>
      </c>
      <c r="Z144" s="40">
        <f t="shared" si="32"/>
        <v>0</v>
      </c>
      <c r="AA144" s="40" t="e">
        <f t="shared" si="33"/>
        <v>#DIV/0!</v>
      </c>
      <c r="AB144" s="40"/>
      <c r="AC144" s="40"/>
      <c r="AD144" s="22"/>
      <c r="AE144" s="22"/>
      <c r="AF144" s="57"/>
      <c r="AG144" s="22"/>
      <c r="AH144" s="57"/>
      <c r="AI144" s="40"/>
      <c r="AJ144" s="15"/>
      <c r="AK144" s="40"/>
      <c r="AL144" s="15"/>
      <c r="AM144" s="40"/>
    </row>
    <row r="145" spans="1:39" ht="32.25" customHeight="1" hidden="1">
      <c r="A145" s="46" t="s">
        <v>138</v>
      </c>
      <c r="B145" s="42" t="s">
        <v>139</v>
      </c>
      <c r="C145" s="25"/>
      <c r="D145" s="25"/>
      <c r="E145" s="25">
        <f>SUM(E147)</f>
        <v>0</v>
      </c>
      <c r="F145" s="25">
        <f>SUM(F147)</f>
        <v>0</v>
      </c>
      <c r="G145" s="87">
        <f>SUM(G147)</f>
        <v>0</v>
      </c>
      <c r="H145" s="50">
        <f t="shared" si="24"/>
        <v>0</v>
      </c>
      <c r="I145" s="34" t="e">
        <f t="shared" si="25"/>
        <v>#DIV/0!</v>
      </c>
      <c r="J145" s="25">
        <f>SUM(J147)</f>
        <v>0</v>
      </c>
      <c r="K145" s="25">
        <f>SUM(K147)</f>
        <v>0</v>
      </c>
      <c r="L145" s="87">
        <f>SUM(L147)</f>
        <v>0</v>
      </c>
      <c r="M145" s="50">
        <f t="shared" si="26"/>
        <v>0</v>
      </c>
      <c r="N145" s="34" t="e">
        <f t="shared" si="27"/>
        <v>#DIV/0!</v>
      </c>
      <c r="O145" s="50">
        <f t="shared" si="43"/>
        <v>0</v>
      </c>
      <c r="P145" s="34" t="e">
        <f t="shared" si="44"/>
        <v>#DIV/0!</v>
      </c>
      <c r="Q145" s="50">
        <f t="shared" si="41"/>
        <v>0</v>
      </c>
      <c r="R145" s="34" t="e">
        <f t="shared" si="42"/>
        <v>#DIV/0!</v>
      </c>
      <c r="S145" s="25"/>
      <c r="T145" s="25"/>
      <c r="U145" s="87"/>
      <c r="V145" s="39">
        <f t="shared" si="28"/>
        <v>0</v>
      </c>
      <c r="W145" s="39" t="e">
        <f t="shared" si="29"/>
        <v>#DIV/0!</v>
      </c>
      <c r="X145" s="39">
        <f t="shared" si="30"/>
        <v>0</v>
      </c>
      <c r="Y145" s="39" t="e">
        <f t="shared" si="31"/>
        <v>#DIV/0!</v>
      </c>
      <c r="Z145" s="39">
        <f t="shared" si="32"/>
        <v>0</v>
      </c>
      <c r="AA145" s="39" t="e">
        <f t="shared" si="33"/>
        <v>#DIV/0!</v>
      </c>
      <c r="AB145" s="39"/>
      <c r="AC145" s="39"/>
      <c r="AD145" s="22"/>
      <c r="AE145" s="22"/>
      <c r="AF145" s="57"/>
      <c r="AG145" s="22"/>
      <c r="AH145" s="57"/>
      <c r="AI145" s="39"/>
      <c r="AJ145" s="27"/>
      <c r="AK145" s="39"/>
      <c r="AL145" s="27"/>
      <c r="AM145" s="39"/>
    </row>
    <row r="146" spans="1:39" ht="44.25" customHeight="1" hidden="1">
      <c r="A146" s="46"/>
      <c r="B146" s="26" t="s">
        <v>289</v>
      </c>
      <c r="C146" s="25"/>
      <c r="D146" s="25"/>
      <c r="E146" s="25"/>
      <c r="F146" s="25"/>
      <c r="G146" s="87"/>
      <c r="H146" s="50">
        <f t="shared" si="24"/>
        <v>0</v>
      </c>
      <c r="I146" s="34" t="e">
        <f t="shared" si="25"/>
        <v>#DIV/0!</v>
      </c>
      <c r="J146" s="25"/>
      <c r="K146" s="25"/>
      <c r="L146" s="87"/>
      <c r="M146" s="50">
        <f t="shared" si="26"/>
        <v>0</v>
      </c>
      <c r="N146" s="34" t="e">
        <f t="shared" si="27"/>
        <v>#DIV/0!</v>
      </c>
      <c r="O146" s="50">
        <f t="shared" si="43"/>
        <v>0</v>
      </c>
      <c r="P146" s="34" t="e">
        <f t="shared" si="44"/>
        <v>#DIV/0!</v>
      </c>
      <c r="Q146" s="50">
        <f t="shared" si="41"/>
        <v>0</v>
      </c>
      <c r="R146" s="34" t="e">
        <f t="shared" si="42"/>
        <v>#DIV/0!</v>
      </c>
      <c r="S146" s="25"/>
      <c r="T146" s="25"/>
      <c r="U146" s="87"/>
      <c r="V146" s="39">
        <f t="shared" si="28"/>
        <v>0</v>
      </c>
      <c r="W146" s="39" t="e">
        <f t="shared" si="29"/>
        <v>#DIV/0!</v>
      </c>
      <c r="X146" s="39">
        <f t="shared" si="30"/>
        <v>0</v>
      </c>
      <c r="Y146" s="39" t="e">
        <f t="shared" si="31"/>
        <v>#DIV/0!</v>
      </c>
      <c r="Z146" s="39">
        <f t="shared" si="32"/>
        <v>0</v>
      </c>
      <c r="AA146" s="39" t="e">
        <f t="shared" si="33"/>
        <v>#DIV/0!</v>
      </c>
      <c r="AB146" s="39"/>
      <c r="AC146" s="39"/>
      <c r="AD146" s="22"/>
      <c r="AE146" s="22"/>
      <c r="AF146" s="57"/>
      <c r="AG146" s="22"/>
      <c r="AH146" s="57"/>
      <c r="AI146" s="39"/>
      <c r="AJ146" s="27"/>
      <c r="AK146" s="39"/>
      <c r="AL146" s="27"/>
      <c r="AM146" s="39"/>
    </row>
    <row r="147" spans="1:39" s="14" customFormat="1" ht="44.25" customHeight="1" hidden="1">
      <c r="A147" s="45"/>
      <c r="B147" s="26" t="s">
        <v>179</v>
      </c>
      <c r="C147" s="41"/>
      <c r="D147" s="41"/>
      <c r="E147" s="41"/>
      <c r="F147" s="41"/>
      <c r="G147" s="91"/>
      <c r="H147" s="49">
        <f t="shared" si="24"/>
        <v>0</v>
      </c>
      <c r="I147" s="35" t="e">
        <f t="shared" si="25"/>
        <v>#DIV/0!</v>
      </c>
      <c r="J147" s="41"/>
      <c r="K147" s="41"/>
      <c r="L147" s="91"/>
      <c r="M147" s="49">
        <f t="shared" si="26"/>
        <v>0</v>
      </c>
      <c r="N147" s="35" t="e">
        <f t="shared" si="27"/>
        <v>#DIV/0!</v>
      </c>
      <c r="O147" s="49">
        <f t="shared" si="43"/>
        <v>0</v>
      </c>
      <c r="P147" s="35" t="e">
        <f t="shared" si="44"/>
        <v>#DIV/0!</v>
      </c>
      <c r="Q147" s="49">
        <f t="shared" si="41"/>
        <v>0</v>
      </c>
      <c r="R147" s="35" t="e">
        <f t="shared" si="42"/>
        <v>#DIV/0!</v>
      </c>
      <c r="S147" s="41"/>
      <c r="T147" s="41"/>
      <c r="U147" s="91"/>
      <c r="V147" s="40">
        <f t="shared" si="28"/>
        <v>0</v>
      </c>
      <c r="W147" s="40" t="e">
        <f t="shared" si="29"/>
        <v>#DIV/0!</v>
      </c>
      <c r="X147" s="40">
        <f t="shared" si="30"/>
        <v>0</v>
      </c>
      <c r="Y147" s="40" t="e">
        <f t="shared" si="31"/>
        <v>#DIV/0!</v>
      </c>
      <c r="Z147" s="40">
        <f t="shared" si="32"/>
        <v>0</v>
      </c>
      <c r="AA147" s="40" t="e">
        <f t="shared" si="33"/>
        <v>#DIV/0!</v>
      </c>
      <c r="AB147" s="40"/>
      <c r="AC147" s="40"/>
      <c r="AD147" s="22"/>
      <c r="AE147" s="22"/>
      <c r="AF147" s="57"/>
      <c r="AG147" s="22"/>
      <c r="AH147" s="57"/>
      <c r="AI147" s="40"/>
      <c r="AJ147" s="15"/>
      <c r="AK147" s="40"/>
      <c r="AL147" s="15"/>
      <c r="AM147" s="40"/>
    </row>
    <row r="148" spans="1:39" ht="57.75" customHeight="1" hidden="1">
      <c r="A148" s="46" t="s">
        <v>297</v>
      </c>
      <c r="B148" s="42" t="s">
        <v>298</v>
      </c>
      <c r="C148" s="25"/>
      <c r="D148" s="25"/>
      <c r="E148" s="25">
        <f>SUM(E149:E150)</f>
        <v>0</v>
      </c>
      <c r="F148" s="25">
        <f>SUM(F149:F150)</f>
        <v>0</v>
      </c>
      <c r="G148" s="87">
        <f>SUM(G149:G150)</f>
        <v>0</v>
      </c>
      <c r="H148" s="50">
        <f t="shared" si="24"/>
        <v>0</v>
      </c>
      <c r="I148" s="34" t="e">
        <f t="shared" si="25"/>
        <v>#DIV/0!</v>
      </c>
      <c r="J148" s="25">
        <f>SUM(J149:J150)</f>
        <v>0</v>
      </c>
      <c r="K148" s="25">
        <f>SUM(K149:K150)</f>
        <v>0</v>
      </c>
      <c r="L148" s="87">
        <f>SUM(L149:L150)</f>
        <v>0</v>
      </c>
      <c r="M148" s="50">
        <f t="shared" si="26"/>
        <v>0</v>
      </c>
      <c r="N148" s="34" t="e">
        <f t="shared" si="27"/>
        <v>#DIV/0!</v>
      </c>
      <c r="O148" s="50">
        <f t="shared" si="43"/>
        <v>0</v>
      </c>
      <c r="P148" s="34" t="e">
        <f t="shared" si="44"/>
        <v>#DIV/0!</v>
      </c>
      <c r="Q148" s="50">
        <f t="shared" si="41"/>
        <v>0</v>
      </c>
      <c r="R148" s="34" t="e">
        <f t="shared" si="42"/>
        <v>#DIV/0!</v>
      </c>
      <c r="S148" s="25"/>
      <c r="T148" s="25"/>
      <c r="U148" s="87"/>
      <c r="V148" s="39">
        <f aca="true" t="shared" si="51" ref="V148:V211">U148-K148</f>
        <v>0</v>
      </c>
      <c r="W148" s="39" t="e">
        <f aca="true" t="shared" si="52" ref="W148:W211">U148/K148*100</f>
        <v>#DIV/0!</v>
      </c>
      <c r="X148" s="39">
        <f aca="true" t="shared" si="53" ref="X148:X211">U148-L148</f>
        <v>0</v>
      </c>
      <c r="Y148" s="39" t="e">
        <f aca="true" t="shared" si="54" ref="Y148:Y211">U148/L148*100</f>
        <v>#DIV/0!</v>
      </c>
      <c r="Z148" s="39">
        <f aca="true" t="shared" si="55" ref="Z148:Z211">U148-G148</f>
        <v>0</v>
      </c>
      <c r="AA148" s="39" t="e">
        <f aca="true" t="shared" si="56" ref="AA148:AA211">U148/G148*100</f>
        <v>#DIV/0!</v>
      </c>
      <c r="AB148" s="39"/>
      <c r="AC148" s="39"/>
      <c r="AD148" s="22"/>
      <c r="AE148" s="22"/>
      <c r="AF148" s="57"/>
      <c r="AG148" s="22"/>
      <c r="AH148" s="57"/>
      <c r="AI148" s="39"/>
      <c r="AJ148" s="27"/>
      <c r="AK148" s="39"/>
      <c r="AL148" s="27"/>
      <c r="AM148" s="39"/>
    </row>
    <row r="149" spans="1:39" s="14" customFormat="1" ht="55.5" customHeight="1" hidden="1">
      <c r="A149" s="56"/>
      <c r="B149" s="26" t="s">
        <v>290</v>
      </c>
      <c r="C149" s="41"/>
      <c r="D149" s="41"/>
      <c r="E149" s="41"/>
      <c r="F149" s="41"/>
      <c r="G149" s="91"/>
      <c r="H149" s="49">
        <f t="shared" si="24"/>
        <v>0</v>
      </c>
      <c r="I149" s="35" t="e">
        <f t="shared" si="25"/>
        <v>#DIV/0!</v>
      </c>
      <c r="J149" s="41"/>
      <c r="K149" s="41"/>
      <c r="L149" s="91"/>
      <c r="M149" s="49">
        <f t="shared" si="26"/>
        <v>0</v>
      </c>
      <c r="N149" s="35" t="e">
        <f t="shared" si="27"/>
        <v>#DIV/0!</v>
      </c>
      <c r="O149" s="49">
        <f t="shared" si="43"/>
        <v>0</v>
      </c>
      <c r="P149" s="35" t="e">
        <f t="shared" si="44"/>
        <v>#DIV/0!</v>
      </c>
      <c r="Q149" s="49">
        <f t="shared" si="41"/>
        <v>0</v>
      </c>
      <c r="R149" s="35" t="e">
        <f t="shared" si="42"/>
        <v>#DIV/0!</v>
      </c>
      <c r="S149" s="41"/>
      <c r="T149" s="41"/>
      <c r="U149" s="91"/>
      <c r="V149" s="40">
        <f t="shared" si="51"/>
        <v>0</v>
      </c>
      <c r="W149" s="40" t="e">
        <f t="shared" si="52"/>
        <v>#DIV/0!</v>
      </c>
      <c r="X149" s="40">
        <f t="shared" si="53"/>
        <v>0</v>
      </c>
      <c r="Y149" s="40" t="e">
        <f t="shared" si="54"/>
        <v>#DIV/0!</v>
      </c>
      <c r="Z149" s="40">
        <f t="shared" si="55"/>
        <v>0</v>
      </c>
      <c r="AA149" s="40" t="e">
        <f t="shared" si="56"/>
        <v>#DIV/0!</v>
      </c>
      <c r="AB149" s="40"/>
      <c r="AC149" s="40"/>
      <c r="AD149" s="22"/>
      <c r="AE149" s="22"/>
      <c r="AF149" s="57"/>
      <c r="AG149" s="22"/>
      <c r="AH149" s="57"/>
      <c r="AI149" s="40"/>
      <c r="AJ149" s="15"/>
      <c r="AK149" s="40"/>
      <c r="AL149" s="15"/>
      <c r="AM149" s="40"/>
    </row>
    <row r="150" spans="1:39" s="14" customFormat="1" ht="81" customHeight="1" hidden="1">
      <c r="A150" s="56"/>
      <c r="B150" s="26" t="s">
        <v>291</v>
      </c>
      <c r="C150" s="41"/>
      <c r="D150" s="41"/>
      <c r="E150" s="41"/>
      <c r="F150" s="41"/>
      <c r="G150" s="91"/>
      <c r="H150" s="49">
        <f t="shared" si="24"/>
        <v>0</v>
      </c>
      <c r="I150" s="35" t="e">
        <f t="shared" si="25"/>
        <v>#DIV/0!</v>
      </c>
      <c r="J150" s="41"/>
      <c r="K150" s="41"/>
      <c r="L150" s="91"/>
      <c r="M150" s="49">
        <f t="shared" si="26"/>
        <v>0</v>
      </c>
      <c r="N150" s="35" t="e">
        <f t="shared" si="27"/>
        <v>#DIV/0!</v>
      </c>
      <c r="O150" s="49">
        <f t="shared" si="43"/>
        <v>0</v>
      </c>
      <c r="P150" s="35" t="e">
        <f t="shared" si="44"/>
        <v>#DIV/0!</v>
      </c>
      <c r="Q150" s="49">
        <f t="shared" si="41"/>
        <v>0</v>
      </c>
      <c r="R150" s="35" t="e">
        <f t="shared" si="42"/>
        <v>#DIV/0!</v>
      </c>
      <c r="S150" s="41"/>
      <c r="T150" s="41"/>
      <c r="U150" s="91"/>
      <c r="V150" s="40">
        <f t="shared" si="51"/>
        <v>0</v>
      </c>
      <c r="W150" s="40" t="e">
        <f t="shared" si="52"/>
        <v>#DIV/0!</v>
      </c>
      <c r="X150" s="40">
        <f t="shared" si="53"/>
        <v>0</v>
      </c>
      <c r="Y150" s="40" t="e">
        <f t="shared" si="54"/>
        <v>#DIV/0!</v>
      </c>
      <c r="Z150" s="40">
        <f t="shared" si="55"/>
        <v>0</v>
      </c>
      <c r="AA150" s="40" t="e">
        <f t="shared" si="56"/>
        <v>#DIV/0!</v>
      </c>
      <c r="AB150" s="40"/>
      <c r="AC150" s="40"/>
      <c r="AD150" s="22"/>
      <c r="AE150" s="22"/>
      <c r="AF150" s="57"/>
      <c r="AG150" s="22"/>
      <c r="AH150" s="57"/>
      <c r="AI150" s="40"/>
      <c r="AJ150" s="15"/>
      <c r="AK150" s="40"/>
      <c r="AL150" s="15"/>
      <c r="AM150" s="40"/>
    </row>
    <row r="151" spans="1:39" ht="31.5" customHeight="1" hidden="1">
      <c r="A151" s="46" t="s">
        <v>140</v>
      </c>
      <c r="B151" s="42" t="s">
        <v>141</v>
      </c>
      <c r="C151" s="25"/>
      <c r="D151" s="25"/>
      <c r="E151" s="25"/>
      <c r="F151" s="25"/>
      <c r="G151" s="87"/>
      <c r="H151" s="50">
        <f aca="true" t="shared" si="57" ref="H151:H214">G151-F151</f>
        <v>0</v>
      </c>
      <c r="I151" s="34" t="e">
        <f aca="true" t="shared" si="58" ref="I151:I214">G151/F151*100</f>
        <v>#DIV/0!</v>
      </c>
      <c r="J151" s="25"/>
      <c r="K151" s="25"/>
      <c r="L151" s="87"/>
      <c r="M151" s="50">
        <f aca="true" t="shared" si="59" ref="M151:M214">L151-J151</f>
        <v>0</v>
      </c>
      <c r="N151" s="34" t="e">
        <f aca="true" t="shared" si="60" ref="N151:N214">L151/J151*100</f>
        <v>#DIV/0!</v>
      </c>
      <c r="O151" s="50">
        <f t="shared" si="43"/>
        <v>0</v>
      </c>
      <c r="P151" s="34" t="e">
        <f t="shared" si="44"/>
        <v>#DIV/0!</v>
      </c>
      <c r="Q151" s="50">
        <f t="shared" si="41"/>
        <v>0</v>
      </c>
      <c r="R151" s="34" t="e">
        <f t="shared" si="42"/>
        <v>#DIV/0!</v>
      </c>
      <c r="S151" s="25"/>
      <c r="T151" s="25"/>
      <c r="U151" s="87"/>
      <c r="V151" s="39">
        <f t="shared" si="51"/>
        <v>0</v>
      </c>
      <c r="W151" s="39" t="e">
        <f t="shared" si="52"/>
        <v>#DIV/0!</v>
      </c>
      <c r="X151" s="39">
        <f t="shared" si="53"/>
        <v>0</v>
      </c>
      <c r="Y151" s="39" t="e">
        <f t="shared" si="54"/>
        <v>#DIV/0!</v>
      </c>
      <c r="Z151" s="39">
        <f t="shared" si="55"/>
        <v>0</v>
      </c>
      <c r="AA151" s="39" t="e">
        <f t="shared" si="56"/>
        <v>#DIV/0!</v>
      </c>
      <c r="AB151" s="39"/>
      <c r="AC151" s="39"/>
      <c r="AD151" s="22"/>
      <c r="AE151" s="22"/>
      <c r="AF151" s="57"/>
      <c r="AG151" s="22"/>
      <c r="AH151" s="57"/>
      <c r="AI151" s="39"/>
      <c r="AJ151" s="27"/>
      <c r="AK151" s="39"/>
      <c r="AL151" s="27"/>
      <c r="AM151" s="39"/>
    </row>
    <row r="152" spans="1:39" ht="47.25" customHeight="1" hidden="1">
      <c r="A152" s="46" t="s">
        <v>282</v>
      </c>
      <c r="B152" s="42" t="s">
        <v>281</v>
      </c>
      <c r="C152" s="25"/>
      <c r="D152" s="25"/>
      <c r="E152" s="25"/>
      <c r="F152" s="25"/>
      <c r="G152" s="87"/>
      <c r="H152" s="50">
        <f t="shared" si="57"/>
        <v>0</v>
      </c>
      <c r="I152" s="34" t="e">
        <f t="shared" si="58"/>
        <v>#DIV/0!</v>
      </c>
      <c r="J152" s="25"/>
      <c r="K152" s="25"/>
      <c r="L152" s="87"/>
      <c r="M152" s="50">
        <f t="shared" si="59"/>
        <v>0</v>
      </c>
      <c r="N152" s="34" t="e">
        <f t="shared" si="60"/>
        <v>#DIV/0!</v>
      </c>
      <c r="O152" s="50">
        <f t="shared" si="43"/>
        <v>0</v>
      </c>
      <c r="P152" s="34" t="e">
        <f t="shared" si="44"/>
        <v>#DIV/0!</v>
      </c>
      <c r="Q152" s="50">
        <f t="shared" si="41"/>
        <v>0</v>
      </c>
      <c r="R152" s="34" t="e">
        <f t="shared" si="42"/>
        <v>#DIV/0!</v>
      </c>
      <c r="S152" s="25"/>
      <c r="T152" s="25"/>
      <c r="U152" s="87"/>
      <c r="V152" s="39">
        <f t="shared" si="51"/>
        <v>0</v>
      </c>
      <c r="W152" s="39" t="e">
        <f t="shared" si="52"/>
        <v>#DIV/0!</v>
      </c>
      <c r="X152" s="39">
        <f t="shared" si="53"/>
        <v>0</v>
      </c>
      <c r="Y152" s="39" t="e">
        <f t="shared" si="54"/>
        <v>#DIV/0!</v>
      </c>
      <c r="Z152" s="39">
        <f t="shared" si="55"/>
        <v>0</v>
      </c>
      <c r="AA152" s="39" t="e">
        <f t="shared" si="56"/>
        <v>#DIV/0!</v>
      </c>
      <c r="AB152" s="39"/>
      <c r="AC152" s="39"/>
      <c r="AD152" s="22"/>
      <c r="AE152" s="22"/>
      <c r="AF152" s="57"/>
      <c r="AG152" s="22"/>
      <c r="AH152" s="57"/>
      <c r="AI152" s="39"/>
      <c r="AJ152" s="27"/>
      <c r="AK152" s="39"/>
      <c r="AL152" s="27"/>
      <c r="AM152" s="39"/>
    </row>
    <row r="153" spans="1:39" ht="42.75" customHeight="1" hidden="1">
      <c r="A153" s="46" t="s">
        <v>277</v>
      </c>
      <c r="B153" s="42" t="s">
        <v>268</v>
      </c>
      <c r="C153" s="25"/>
      <c r="D153" s="25"/>
      <c r="E153" s="25"/>
      <c r="F153" s="25"/>
      <c r="G153" s="87"/>
      <c r="H153" s="50">
        <f t="shared" si="57"/>
        <v>0</v>
      </c>
      <c r="I153" s="34" t="e">
        <f t="shared" si="58"/>
        <v>#DIV/0!</v>
      </c>
      <c r="J153" s="25"/>
      <c r="K153" s="25"/>
      <c r="L153" s="87"/>
      <c r="M153" s="50">
        <f t="shared" si="59"/>
        <v>0</v>
      </c>
      <c r="N153" s="34" t="e">
        <f t="shared" si="60"/>
        <v>#DIV/0!</v>
      </c>
      <c r="O153" s="50">
        <f t="shared" si="43"/>
        <v>0</v>
      </c>
      <c r="P153" s="34" t="e">
        <f t="shared" si="44"/>
        <v>#DIV/0!</v>
      </c>
      <c r="Q153" s="50">
        <f t="shared" si="41"/>
        <v>0</v>
      </c>
      <c r="R153" s="34" t="e">
        <f t="shared" si="42"/>
        <v>#DIV/0!</v>
      </c>
      <c r="S153" s="25"/>
      <c r="T153" s="25"/>
      <c r="U153" s="87"/>
      <c r="V153" s="39">
        <f t="shared" si="51"/>
        <v>0</v>
      </c>
      <c r="W153" s="39" t="e">
        <f t="shared" si="52"/>
        <v>#DIV/0!</v>
      </c>
      <c r="X153" s="39">
        <f t="shared" si="53"/>
        <v>0</v>
      </c>
      <c r="Y153" s="39" t="e">
        <f t="shared" si="54"/>
        <v>#DIV/0!</v>
      </c>
      <c r="Z153" s="39">
        <f t="shared" si="55"/>
        <v>0</v>
      </c>
      <c r="AA153" s="39" t="e">
        <f t="shared" si="56"/>
        <v>#DIV/0!</v>
      </c>
      <c r="AB153" s="39"/>
      <c r="AC153" s="39"/>
      <c r="AD153" s="22"/>
      <c r="AE153" s="22"/>
      <c r="AF153" s="57"/>
      <c r="AG153" s="22"/>
      <c r="AH153" s="57"/>
      <c r="AI153" s="39"/>
      <c r="AJ153" s="27"/>
      <c r="AK153" s="39"/>
      <c r="AL153" s="27"/>
      <c r="AM153" s="39"/>
    </row>
    <row r="154" spans="1:39" ht="29.25" customHeight="1" hidden="1">
      <c r="A154" s="46" t="s">
        <v>142</v>
      </c>
      <c r="B154" s="42" t="s">
        <v>116</v>
      </c>
      <c r="C154" s="25"/>
      <c r="D154" s="25"/>
      <c r="E154" s="25"/>
      <c r="F154" s="25"/>
      <c r="G154" s="87"/>
      <c r="H154" s="50">
        <f t="shared" si="57"/>
        <v>0</v>
      </c>
      <c r="I154" s="34" t="e">
        <f t="shared" si="58"/>
        <v>#DIV/0!</v>
      </c>
      <c r="J154" s="25"/>
      <c r="K154" s="25"/>
      <c r="L154" s="87"/>
      <c r="M154" s="50">
        <f t="shared" si="59"/>
        <v>0</v>
      </c>
      <c r="N154" s="34" t="e">
        <f t="shared" si="60"/>
        <v>#DIV/0!</v>
      </c>
      <c r="O154" s="50">
        <f t="shared" si="43"/>
        <v>0</v>
      </c>
      <c r="P154" s="34" t="e">
        <f t="shared" si="44"/>
        <v>#DIV/0!</v>
      </c>
      <c r="Q154" s="50">
        <f t="shared" si="41"/>
        <v>0</v>
      </c>
      <c r="R154" s="34" t="e">
        <f t="shared" si="42"/>
        <v>#DIV/0!</v>
      </c>
      <c r="S154" s="25"/>
      <c r="T154" s="25"/>
      <c r="U154" s="87"/>
      <c r="V154" s="39">
        <f t="shared" si="51"/>
        <v>0</v>
      </c>
      <c r="W154" s="39" t="e">
        <f t="shared" si="52"/>
        <v>#DIV/0!</v>
      </c>
      <c r="X154" s="39">
        <f t="shared" si="53"/>
        <v>0</v>
      </c>
      <c r="Y154" s="39" t="e">
        <f t="shared" si="54"/>
        <v>#DIV/0!</v>
      </c>
      <c r="Z154" s="39">
        <f t="shared" si="55"/>
        <v>0</v>
      </c>
      <c r="AA154" s="39" t="e">
        <f t="shared" si="56"/>
        <v>#DIV/0!</v>
      </c>
      <c r="AB154" s="39"/>
      <c r="AC154" s="39"/>
      <c r="AD154" s="22"/>
      <c r="AE154" s="22"/>
      <c r="AF154" s="57"/>
      <c r="AG154" s="22"/>
      <c r="AH154" s="57"/>
      <c r="AI154" s="39"/>
      <c r="AJ154" s="27"/>
      <c r="AK154" s="39"/>
      <c r="AL154" s="27"/>
      <c r="AM154" s="39"/>
    </row>
    <row r="155" spans="1:39" ht="31.5" customHeight="1" hidden="1">
      <c r="A155" s="46" t="s">
        <v>143</v>
      </c>
      <c r="B155" s="42" t="s">
        <v>144</v>
      </c>
      <c r="C155" s="25"/>
      <c r="D155" s="25"/>
      <c r="E155" s="25">
        <f>SUM(E156:E158)</f>
        <v>0</v>
      </c>
      <c r="F155" s="25">
        <f>SUM(F156:F158)</f>
        <v>0</v>
      </c>
      <c r="G155" s="87">
        <f>SUM(G156:G158)</f>
        <v>0</v>
      </c>
      <c r="H155" s="50">
        <f t="shared" si="57"/>
        <v>0</v>
      </c>
      <c r="I155" s="34" t="e">
        <f t="shared" si="58"/>
        <v>#DIV/0!</v>
      </c>
      <c r="J155" s="25">
        <f>SUM(J156:J158)</f>
        <v>0</v>
      </c>
      <c r="K155" s="25">
        <f>SUM(K156:K158)</f>
        <v>0</v>
      </c>
      <c r="L155" s="87">
        <f>SUM(L156:L158)</f>
        <v>0</v>
      </c>
      <c r="M155" s="50">
        <f t="shared" si="59"/>
        <v>0</v>
      </c>
      <c r="N155" s="34" t="e">
        <f t="shared" si="60"/>
        <v>#DIV/0!</v>
      </c>
      <c r="O155" s="50">
        <f t="shared" si="43"/>
        <v>0</v>
      </c>
      <c r="P155" s="34" t="e">
        <f t="shared" si="44"/>
        <v>#DIV/0!</v>
      </c>
      <c r="Q155" s="50">
        <f t="shared" si="41"/>
        <v>0</v>
      </c>
      <c r="R155" s="34" t="e">
        <f t="shared" si="42"/>
        <v>#DIV/0!</v>
      </c>
      <c r="S155" s="25"/>
      <c r="T155" s="25"/>
      <c r="U155" s="87"/>
      <c r="V155" s="39">
        <f t="shared" si="51"/>
        <v>0</v>
      </c>
      <c r="W155" s="39" t="e">
        <f t="shared" si="52"/>
        <v>#DIV/0!</v>
      </c>
      <c r="X155" s="39">
        <f t="shared" si="53"/>
        <v>0</v>
      </c>
      <c r="Y155" s="39" t="e">
        <f t="shared" si="54"/>
        <v>#DIV/0!</v>
      </c>
      <c r="Z155" s="39">
        <f t="shared" si="55"/>
        <v>0</v>
      </c>
      <c r="AA155" s="39" t="e">
        <f t="shared" si="56"/>
        <v>#DIV/0!</v>
      </c>
      <c r="AB155" s="39"/>
      <c r="AC155" s="39"/>
      <c r="AD155" s="22"/>
      <c r="AE155" s="22"/>
      <c r="AF155" s="57"/>
      <c r="AG155" s="22"/>
      <c r="AH155" s="57"/>
      <c r="AI155" s="39"/>
      <c r="AJ155" s="27"/>
      <c r="AK155" s="39"/>
      <c r="AL155" s="27"/>
      <c r="AM155" s="39"/>
    </row>
    <row r="156" spans="1:39" s="14" customFormat="1" ht="30" customHeight="1" hidden="1">
      <c r="A156" s="45"/>
      <c r="B156" s="26" t="s">
        <v>153</v>
      </c>
      <c r="C156" s="41"/>
      <c r="D156" s="41"/>
      <c r="E156" s="41"/>
      <c r="F156" s="41"/>
      <c r="G156" s="91"/>
      <c r="H156" s="49">
        <f t="shared" si="57"/>
        <v>0</v>
      </c>
      <c r="I156" s="35" t="e">
        <f t="shared" si="58"/>
        <v>#DIV/0!</v>
      </c>
      <c r="J156" s="41"/>
      <c r="K156" s="41"/>
      <c r="L156" s="91"/>
      <c r="M156" s="49">
        <f t="shared" si="59"/>
        <v>0</v>
      </c>
      <c r="N156" s="35" t="e">
        <f t="shared" si="60"/>
        <v>#DIV/0!</v>
      </c>
      <c r="O156" s="49">
        <f t="shared" si="43"/>
        <v>0</v>
      </c>
      <c r="P156" s="35" t="e">
        <f t="shared" si="44"/>
        <v>#DIV/0!</v>
      </c>
      <c r="Q156" s="49">
        <f t="shared" si="41"/>
        <v>0</v>
      </c>
      <c r="R156" s="35" t="e">
        <f t="shared" si="42"/>
        <v>#DIV/0!</v>
      </c>
      <c r="S156" s="41"/>
      <c r="T156" s="41"/>
      <c r="U156" s="91"/>
      <c r="V156" s="40">
        <f t="shared" si="51"/>
        <v>0</v>
      </c>
      <c r="W156" s="40" t="e">
        <f t="shared" si="52"/>
        <v>#DIV/0!</v>
      </c>
      <c r="X156" s="40">
        <f t="shared" si="53"/>
        <v>0</v>
      </c>
      <c r="Y156" s="40" t="e">
        <f t="shared" si="54"/>
        <v>#DIV/0!</v>
      </c>
      <c r="Z156" s="40">
        <f t="shared" si="55"/>
        <v>0</v>
      </c>
      <c r="AA156" s="40" t="e">
        <f t="shared" si="56"/>
        <v>#DIV/0!</v>
      </c>
      <c r="AB156" s="40"/>
      <c r="AC156" s="40"/>
      <c r="AD156" s="22"/>
      <c r="AE156" s="22"/>
      <c r="AF156" s="57"/>
      <c r="AG156" s="22"/>
      <c r="AH156" s="57"/>
      <c r="AI156" s="40"/>
      <c r="AJ156" s="15"/>
      <c r="AK156" s="40"/>
      <c r="AL156" s="15"/>
      <c r="AM156" s="40"/>
    </row>
    <row r="157" spans="1:39" s="14" customFormat="1" ht="41.25" customHeight="1" hidden="1">
      <c r="A157" s="45"/>
      <c r="B157" s="26" t="s">
        <v>299</v>
      </c>
      <c r="C157" s="41"/>
      <c r="D157" s="41"/>
      <c r="E157" s="41"/>
      <c r="F157" s="41"/>
      <c r="G157" s="91"/>
      <c r="H157" s="49">
        <f t="shared" si="57"/>
        <v>0</v>
      </c>
      <c r="I157" s="35" t="e">
        <f t="shared" si="58"/>
        <v>#DIV/0!</v>
      </c>
      <c r="J157" s="41"/>
      <c r="K157" s="41"/>
      <c r="L157" s="91"/>
      <c r="M157" s="49">
        <f t="shared" si="59"/>
        <v>0</v>
      </c>
      <c r="N157" s="35" t="e">
        <f t="shared" si="60"/>
        <v>#DIV/0!</v>
      </c>
      <c r="O157" s="49">
        <f t="shared" si="43"/>
        <v>0</v>
      </c>
      <c r="P157" s="35" t="e">
        <f t="shared" si="44"/>
        <v>#DIV/0!</v>
      </c>
      <c r="Q157" s="49">
        <f t="shared" si="41"/>
        <v>0</v>
      </c>
      <c r="R157" s="35" t="e">
        <f t="shared" si="42"/>
        <v>#DIV/0!</v>
      </c>
      <c r="S157" s="41"/>
      <c r="T157" s="41"/>
      <c r="U157" s="91"/>
      <c r="V157" s="40">
        <f t="shared" si="51"/>
        <v>0</v>
      </c>
      <c r="W157" s="40" t="e">
        <f t="shared" si="52"/>
        <v>#DIV/0!</v>
      </c>
      <c r="X157" s="40">
        <f t="shared" si="53"/>
        <v>0</v>
      </c>
      <c r="Y157" s="40" t="e">
        <f t="shared" si="54"/>
        <v>#DIV/0!</v>
      </c>
      <c r="Z157" s="40">
        <f t="shared" si="55"/>
        <v>0</v>
      </c>
      <c r="AA157" s="40" t="e">
        <f t="shared" si="56"/>
        <v>#DIV/0!</v>
      </c>
      <c r="AB157" s="40"/>
      <c r="AC157" s="40"/>
      <c r="AD157" s="22"/>
      <c r="AE157" s="22"/>
      <c r="AF157" s="57"/>
      <c r="AG157" s="22"/>
      <c r="AH157" s="57"/>
      <c r="AI157" s="40"/>
      <c r="AJ157" s="15"/>
      <c r="AK157" s="40"/>
      <c r="AL157" s="15"/>
      <c r="AM157" s="40"/>
    </row>
    <row r="158" spans="1:39" s="14" customFormat="1" ht="24.75" customHeight="1" hidden="1">
      <c r="A158" s="45"/>
      <c r="B158" s="26" t="s">
        <v>300</v>
      </c>
      <c r="C158" s="41"/>
      <c r="D158" s="41"/>
      <c r="E158" s="41"/>
      <c r="F158" s="41"/>
      <c r="G158" s="91"/>
      <c r="H158" s="49">
        <f t="shared" si="57"/>
        <v>0</v>
      </c>
      <c r="I158" s="35" t="e">
        <f t="shared" si="58"/>
        <v>#DIV/0!</v>
      </c>
      <c r="J158" s="41"/>
      <c r="K158" s="41"/>
      <c r="L158" s="91"/>
      <c r="M158" s="49">
        <f t="shared" si="59"/>
        <v>0</v>
      </c>
      <c r="N158" s="35" t="e">
        <f t="shared" si="60"/>
        <v>#DIV/0!</v>
      </c>
      <c r="O158" s="49">
        <f t="shared" si="43"/>
        <v>0</v>
      </c>
      <c r="P158" s="35" t="e">
        <f t="shared" si="44"/>
        <v>#DIV/0!</v>
      </c>
      <c r="Q158" s="49">
        <f t="shared" si="41"/>
        <v>0</v>
      </c>
      <c r="R158" s="35" t="e">
        <f t="shared" si="42"/>
        <v>#DIV/0!</v>
      </c>
      <c r="S158" s="41"/>
      <c r="T158" s="41"/>
      <c r="U158" s="91"/>
      <c r="V158" s="40">
        <f t="shared" si="51"/>
        <v>0</v>
      </c>
      <c r="W158" s="40" t="e">
        <f t="shared" si="52"/>
        <v>#DIV/0!</v>
      </c>
      <c r="X158" s="40">
        <f t="shared" si="53"/>
        <v>0</v>
      </c>
      <c r="Y158" s="40" t="e">
        <f t="shared" si="54"/>
        <v>#DIV/0!</v>
      </c>
      <c r="Z158" s="40">
        <f t="shared" si="55"/>
        <v>0</v>
      </c>
      <c r="AA158" s="40" t="e">
        <f t="shared" si="56"/>
        <v>#DIV/0!</v>
      </c>
      <c r="AB158" s="40"/>
      <c r="AC158" s="40"/>
      <c r="AD158" s="22"/>
      <c r="AE158" s="22"/>
      <c r="AF158" s="57"/>
      <c r="AG158" s="22"/>
      <c r="AH158" s="57"/>
      <c r="AI158" s="40"/>
      <c r="AJ158" s="15"/>
      <c r="AK158" s="40"/>
      <c r="AL158" s="15"/>
      <c r="AM158" s="40"/>
    </row>
    <row r="159" spans="1:39" ht="24.75" customHeight="1" hidden="1">
      <c r="A159" s="46" t="s">
        <v>278</v>
      </c>
      <c r="B159" s="42" t="s">
        <v>269</v>
      </c>
      <c r="C159" s="50"/>
      <c r="D159" s="50"/>
      <c r="E159" s="50">
        <f>SUM(E160:E161)</f>
        <v>0</v>
      </c>
      <c r="F159" s="50">
        <f>SUM(F160:F161)</f>
        <v>0</v>
      </c>
      <c r="G159" s="92">
        <f>SUM(G160:G161)</f>
        <v>0</v>
      </c>
      <c r="H159" s="50">
        <f t="shared" si="57"/>
        <v>0</v>
      </c>
      <c r="I159" s="34" t="e">
        <f t="shared" si="58"/>
        <v>#DIV/0!</v>
      </c>
      <c r="J159" s="50">
        <f>SUM(J160:J161)</f>
        <v>0</v>
      </c>
      <c r="K159" s="50">
        <f>SUM(K160:K161)</f>
        <v>0</v>
      </c>
      <c r="L159" s="92">
        <f>SUM(L160:L161)</f>
        <v>0</v>
      </c>
      <c r="M159" s="50">
        <f t="shared" si="59"/>
        <v>0</v>
      </c>
      <c r="N159" s="34" t="e">
        <f t="shared" si="60"/>
        <v>#DIV/0!</v>
      </c>
      <c r="O159" s="50">
        <f t="shared" si="43"/>
        <v>0</v>
      </c>
      <c r="P159" s="34" t="e">
        <f t="shared" si="44"/>
        <v>#DIV/0!</v>
      </c>
      <c r="Q159" s="50">
        <f t="shared" si="41"/>
        <v>0</v>
      </c>
      <c r="R159" s="34" t="e">
        <f t="shared" si="42"/>
        <v>#DIV/0!</v>
      </c>
      <c r="S159" s="50"/>
      <c r="T159" s="25"/>
      <c r="U159" s="87"/>
      <c r="V159" s="39">
        <f t="shared" si="51"/>
        <v>0</v>
      </c>
      <c r="W159" s="39" t="e">
        <f t="shared" si="52"/>
        <v>#DIV/0!</v>
      </c>
      <c r="X159" s="39">
        <f t="shared" si="53"/>
        <v>0</v>
      </c>
      <c r="Y159" s="39" t="e">
        <f t="shared" si="54"/>
        <v>#DIV/0!</v>
      </c>
      <c r="Z159" s="39">
        <f t="shared" si="55"/>
        <v>0</v>
      </c>
      <c r="AA159" s="39" t="e">
        <f t="shared" si="56"/>
        <v>#DIV/0!</v>
      </c>
      <c r="AB159" s="39"/>
      <c r="AC159" s="39"/>
      <c r="AD159" s="22"/>
      <c r="AE159" s="22"/>
      <c r="AF159" s="57"/>
      <c r="AG159" s="22"/>
      <c r="AH159" s="57"/>
      <c r="AI159" s="39"/>
      <c r="AJ159" s="27"/>
      <c r="AK159" s="39"/>
      <c r="AL159" s="27"/>
      <c r="AM159" s="39"/>
    </row>
    <row r="160" spans="1:39" s="14" customFormat="1" ht="32.25" customHeight="1" hidden="1">
      <c r="A160" s="45"/>
      <c r="B160" s="26" t="s">
        <v>270</v>
      </c>
      <c r="C160" s="49"/>
      <c r="D160" s="49"/>
      <c r="E160" s="49"/>
      <c r="F160" s="49"/>
      <c r="G160" s="93"/>
      <c r="H160" s="49">
        <f t="shared" si="57"/>
        <v>0</v>
      </c>
      <c r="I160" s="35" t="e">
        <f t="shared" si="58"/>
        <v>#DIV/0!</v>
      </c>
      <c r="J160" s="49"/>
      <c r="K160" s="49"/>
      <c r="L160" s="93"/>
      <c r="M160" s="49">
        <f t="shared" si="59"/>
        <v>0</v>
      </c>
      <c r="N160" s="35" t="e">
        <f t="shared" si="60"/>
        <v>#DIV/0!</v>
      </c>
      <c r="O160" s="49">
        <f t="shared" si="43"/>
        <v>0</v>
      </c>
      <c r="P160" s="35" t="e">
        <f t="shared" si="44"/>
        <v>#DIV/0!</v>
      </c>
      <c r="Q160" s="49">
        <f aca="true" t="shared" si="61" ref="Q160:Q223">L160-G160</f>
        <v>0</v>
      </c>
      <c r="R160" s="35" t="e">
        <f aca="true" t="shared" si="62" ref="R160:R223">L160/G160*100</f>
        <v>#DIV/0!</v>
      </c>
      <c r="S160" s="49"/>
      <c r="T160" s="41"/>
      <c r="U160" s="91"/>
      <c r="V160" s="40">
        <f t="shared" si="51"/>
        <v>0</v>
      </c>
      <c r="W160" s="40" t="e">
        <f t="shared" si="52"/>
        <v>#DIV/0!</v>
      </c>
      <c r="X160" s="40">
        <f t="shared" si="53"/>
        <v>0</v>
      </c>
      <c r="Y160" s="40" t="e">
        <f t="shared" si="54"/>
        <v>#DIV/0!</v>
      </c>
      <c r="Z160" s="40">
        <f t="shared" si="55"/>
        <v>0</v>
      </c>
      <c r="AA160" s="40" t="e">
        <f t="shared" si="56"/>
        <v>#DIV/0!</v>
      </c>
      <c r="AB160" s="40"/>
      <c r="AC160" s="40"/>
      <c r="AD160" s="22"/>
      <c r="AE160" s="22"/>
      <c r="AF160" s="57"/>
      <c r="AG160" s="22"/>
      <c r="AH160" s="57"/>
      <c r="AI160" s="40"/>
      <c r="AJ160" s="15"/>
      <c r="AK160" s="40"/>
      <c r="AL160" s="15"/>
      <c r="AM160" s="40"/>
    </row>
    <row r="161" spans="1:39" s="14" customFormat="1" ht="24.75" customHeight="1" hidden="1">
      <c r="A161" s="45"/>
      <c r="B161" s="26" t="s">
        <v>187</v>
      </c>
      <c r="C161" s="49"/>
      <c r="D161" s="49"/>
      <c r="E161" s="49"/>
      <c r="F161" s="49"/>
      <c r="G161" s="93"/>
      <c r="H161" s="49">
        <f t="shared" si="57"/>
        <v>0</v>
      </c>
      <c r="I161" s="35" t="e">
        <f t="shared" si="58"/>
        <v>#DIV/0!</v>
      </c>
      <c r="J161" s="49"/>
      <c r="K161" s="49"/>
      <c r="L161" s="93"/>
      <c r="M161" s="49">
        <f t="shared" si="59"/>
        <v>0</v>
      </c>
      <c r="N161" s="35" t="e">
        <f t="shared" si="60"/>
        <v>#DIV/0!</v>
      </c>
      <c r="O161" s="49">
        <f t="shared" si="43"/>
        <v>0</v>
      </c>
      <c r="P161" s="35" t="e">
        <f t="shared" si="44"/>
        <v>#DIV/0!</v>
      </c>
      <c r="Q161" s="49">
        <f t="shared" si="61"/>
        <v>0</v>
      </c>
      <c r="R161" s="35" t="e">
        <f t="shared" si="62"/>
        <v>#DIV/0!</v>
      </c>
      <c r="S161" s="49"/>
      <c r="T161" s="41"/>
      <c r="U161" s="91"/>
      <c r="V161" s="40">
        <f t="shared" si="51"/>
        <v>0</v>
      </c>
      <c r="W161" s="40" t="e">
        <f t="shared" si="52"/>
        <v>#DIV/0!</v>
      </c>
      <c r="X161" s="40">
        <f t="shared" si="53"/>
        <v>0</v>
      </c>
      <c r="Y161" s="40" t="e">
        <f t="shared" si="54"/>
        <v>#DIV/0!</v>
      </c>
      <c r="Z161" s="40">
        <f t="shared" si="55"/>
        <v>0</v>
      </c>
      <c r="AA161" s="40" t="e">
        <f t="shared" si="56"/>
        <v>#DIV/0!</v>
      </c>
      <c r="AB161" s="40"/>
      <c r="AC161" s="40"/>
      <c r="AD161" s="22"/>
      <c r="AE161" s="22"/>
      <c r="AF161" s="57"/>
      <c r="AG161" s="22"/>
      <c r="AH161" s="57"/>
      <c r="AI161" s="40"/>
      <c r="AJ161" s="15"/>
      <c r="AK161" s="40"/>
      <c r="AL161" s="15"/>
      <c r="AM161" s="40"/>
    </row>
    <row r="162" spans="1:39" ht="30" customHeight="1" hidden="1">
      <c r="A162" s="46" t="s">
        <v>145</v>
      </c>
      <c r="B162" s="42" t="s">
        <v>110</v>
      </c>
      <c r="C162" s="50"/>
      <c r="D162" s="50"/>
      <c r="E162" s="50">
        <f>E163+E165+E167+E169+E171+E173</f>
        <v>0</v>
      </c>
      <c r="F162" s="50">
        <f>F163+F165+F167+F169+F171+F173</f>
        <v>0</v>
      </c>
      <c r="G162" s="92">
        <f>G163+G165+G167+G169+G171+G173</f>
        <v>0</v>
      </c>
      <c r="H162" s="50">
        <f t="shared" si="57"/>
        <v>0</v>
      </c>
      <c r="I162" s="34" t="e">
        <f t="shared" si="58"/>
        <v>#DIV/0!</v>
      </c>
      <c r="J162" s="50">
        <f>J163+J165+J167+J169+J171+J173</f>
        <v>0</v>
      </c>
      <c r="K162" s="50">
        <f>K163+K165+K167+K169+K171+K173</f>
        <v>0</v>
      </c>
      <c r="L162" s="92">
        <f>L163+L165+L167+L169+L171+L173</f>
        <v>0</v>
      </c>
      <c r="M162" s="50">
        <f t="shared" si="59"/>
        <v>0</v>
      </c>
      <c r="N162" s="34" t="e">
        <f t="shared" si="60"/>
        <v>#DIV/0!</v>
      </c>
      <c r="O162" s="50">
        <f t="shared" si="43"/>
        <v>0</v>
      </c>
      <c r="P162" s="34" t="e">
        <f t="shared" si="44"/>
        <v>#DIV/0!</v>
      </c>
      <c r="Q162" s="50">
        <f t="shared" si="61"/>
        <v>0</v>
      </c>
      <c r="R162" s="34" t="e">
        <f t="shared" si="62"/>
        <v>#DIV/0!</v>
      </c>
      <c r="S162" s="50"/>
      <c r="T162" s="25"/>
      <c r="U162" s="87"/>
      <c r="V162" s="39">
        <f t="shared" si="51"/>
        <v>0</v>
      </c>
      <c r="W162" s="39" t="e">
        <f t="shared" si="52"/>
        <v>#DIV/0!</v>
      </c>
      <c r="X162" s="39">
        <f t="shared" si="53"/>
        <v>0</v>
      </c>
      <c r="Y162" s="39" t="e">
        <f t="shared" si="54"/>
        <v>#DIV/0!</v>
      </c>
      <c r="Z162" s="39">
        <f t="shared" si="55"/>
        <v>0</v>
      </c>
      <c r="AA162" s="39" t="e">
        <f t="shared" si="56"/>
        <v>#DIV/0!</v>
      </c>
      <c r="AB162" s="39"/>
      <c r="AC162" s="39"/>
      <c r="AD162" s="22"/>
      <c r="AE162" s="22"/>
      <c r="AF162" s="57"/>
      <c r="AG162" s="22"/>
      <c r="AH162" s="57"/>
      <c r="AI162" s="39"/>
      <c r="AJ162" s="27"/>
      <c r="AK162" s="39"/>
      <c r="AL162" s="27"/>
      <c r="AM162" s="39"/>
    </row>
    <row r="163" spans="1:39" ht="30" customHeight="1" hidden="1">
      <c r="A163" s="46" t="s">
        <v>146</v>
      </c>
      <c r="B163" s="42" t="s">
        <v>271</v>
      </c>
      <c r="C163" s="50"/>
      <c r="D163" s="50"/>
      <c r="E163" s="50">
        <f>E164</f>
        <v>0</v>
      </c>
      <c r="F163" s="50">
        <f>F164</f>
        <v>0</v>
      </c>
      <c r="G163" s="92">
        <f>G164</f>
        <v>0</v>
      </c>
      <c r="H163" s="50">
        <f t="shared" si="57"/>
        <v>0</v>
      </c>
      <c r="I163" s="34" t="e">
        <f t="shared" si="58"/>
        <v>#DIV/0!</v>
      </c>
      <c r="J163" s="50">
        <f>J164</f>
        <v>0</v>
      </c>
      <c r="K163" s="50">
        <f>K164</f>
        <v>0</v>
      </c>
      <c r="L163" s="92">
        <f>L164</f>
        <v>0</v>
      </c>
      <c r="M163" s="50">
        <f t="shared" si="59"/>
        <v>0</v>
      </c>
      <c r="N163" s="34" t="e">
        <f t="shared" si="60"/>
        <v>#DIV/0!</v>
      </c>
      <c r="O163" s="50">
        <f t="shared" si="43"/>
        <v>0</v>
      </c>
      <c r="P163" s="34" t="e">
        <f t="shared" si="44"/>
        <v>#DIV/0!</v>
      </c>
      <c r="Q163" s="50">
        <f t="shared" si="61"/>
        <v>0</v>
      </c>
      <c r="R163" s="34" t="e">
        <f t="shared" si="62"/>
        <v>#DIV/0!</v>
      </c>
      <c r="S163" s="50"/>
      <c r="T163" s="25"/>
      <c r="U163" s="87"/>
      <c r="V163" s="39">
        <f t="shared" si="51"/>
        <v>0</v>
      </c>
      <c r="W163" s="39" t="e">
        <f t="shared" si="52"/>
        <v>#DIV/0!</v>
      </c>
      <c r="X163" s="39">
        <f t="shared" si="53"/>
        <v>0</v>
      </c>
      <c r="Y163" s="39" t="e">
        <f t="shared" si="54"/>
        <v>#DIV/0!</v>
      </c>
      <c r="Z163" s="39">
        <f t="shared" si="55"/>
        <v>0</v>
      </c>
      <c r="AA163" s="39" t="e">
        <f t="shared" si="56"/>
        <v>#DIV/0!</v>
      </c>
      <c r="AB163" s="39"/>
      <c r="AC163" s="39"/>
      <c r="AD163" s="22"/>
      <c r="AE163" s="22"/>
      <c r="AF163" s="57"/>
      <c r="AG163" s="22"/>
      <c r="AH163" s="57"/>
      <c r="AI163" s="39"/>
      <c r="AJ163" s="27"/>
      <c r="AK163" s="39"/>
      <c r="AL163" s="27"/>
      <c r="AM163" s="39"/>
    </row>
    <row r="164" spans="1:39" s="14" customFormat="1" ht="24.75" customHeight="1" hidden="1">
      <c r="A164" s="45"/>
      <c r="B164" s="26" t="s">
        <v>150</v>
      </c>
      <c r="C164" s="49"/>
      <c r="D164" s="49"/>
      <c r="E164" s="49"/>
      <c r="F164" s="49"/>
      <c r="G164" s="93"/>
      <c r="H164" s="49">
        <f t="shared" si="57"/>
        <v>0</v>
      </c>
      <c r="I164" s="35" t="e">
        <f t="shared" si="58"/>
        <v>#DIV/0!</v>
      </c>
      <c r="J164" s="49"/>
      <c r="K164" s="49"/>
      <c r="L164" s="93"/>
      <c r="M164" s="49">
        <f t="shared" si="59"/>
        <v>0</v>
      </c>
      <c r="N164" s="35" t="e">
        <f t="shared" si="60"/>
        <v>#DIV/0!</v>
      </c>
      <c r="O164" s="49">
        <f t="shared" si="43"/>
        <v>0</v>
      </c>
      <c r="P164" s="35" t="e">
        <f t="shared" si="44"/>
        <v>#DIV/0!</v>
      </c>
      <c r="Q164" s="49">
        <f t="shared" si="61"/>
        <v>0</v>
      </c>
      <c r="R164" s="35" t="e">
        <f t="shared" si="62"/>
        <v>#DIV/0!</v>
      </c>
      <c r="S164" s="49"/>
      <c r="T164" s="41"/>
      <c r="U164" s="91"/>
      <c r="V164" s="40">
        <f t="shared" si="51"/>
        <v>0</v>
      </c>
      <c r="W164" s="40" t="e">
        <f t="shared" si="52"/>
        <v>#DIV/0!</v>
      </c>
      <c r="X164" s="40">
        <f t="shared" si="53"/>
        <v>0</v>
      </c>
      <c r="Y164" s="40" t="e">
        <f t="shared" si="54"/>
        <v>#DIV/0!</v>
      </c>
      <c r="Z164" s="40">
        <f t="shared" si="55"/>
        <v>0</v>
      </c>
      <c r="AA164" s="40" t="e">
        <f t="shared" si="56"/>
        <v>#DIV/0!</v>
      </c>
      <c r="AB164" s="40"/>
      <c r="AC164" s="40"/>
      <c r="AD164" s="22"/>
      <c r="AE164" s="22"/>
      <c r="AF164" s="57"/>
      <c r="AG164" s="22"/>
      <c r="AH164" s="57"/>
      <c r="AI164" s="40"/>
      <c r="AJ164" s="15"/>
      <c r="AK164" s="40"/>
      <c r="AL164" s="15"/>
      <c r="AM164" s="40"/>
    </row>
    <row r="165" spans="1:39" ht="27.75" customHeight="1" hidden="1">
      <c r="A165" s="46" t="s">
        <v>147</v>
      </c>
      <c r="B165" s="42" t="s">
        <v>110</v>
      </c>
      <c r="C165" s="50"/>
      <c r="D165" s="50"/>
      <c r="E165" s="50">
        <f>E166</f>
        <v>0</v>
      </c>
      <c r="F165" s="50">
        <f>F166</f>
        <v>0</v>
      </c>
      <c r="G165" s="92">
        <f>G166</f>
        <v>0</v>
      </c>
      <c r="H165" s="50">
        <f t="shared" si="57"/>
        <v>0</v>
      </c>
      <c r="I165" s="34" t="e">
        <f t="shared" si="58"/>
        <v>#DIV/0!</v>
      </c>
      <c r="J165" s="50">
        <f>J166</f>
        <v>0</v>
      </c>
      <c r="K165" s="50">
        <f>K166</f>
        <v>0</v>
      </c>
      <c r="L165" s="92">
        <f>L166</f>
        <v>0</v>
      </c>
      <c r="M165" s="50">
        <f t="shared" si="59"/>
        <v>0</v>
      </c>
      <c r="N165" s="34" t="e">
        <f t="shared" si="60"/>
        <v>#DIV/0!</v>
      </c>
      <c r="O165" s="50">
        <f t="shared" si="43"/>
        <v>0</v>
      </c>
      <c r="P165" s="34" t="e">
        <f t="shared" si="44"/>
        <v>#DIV/0!</v>
      </c>
      <c r="Q165" s="50">
        <f t="shared" si="61"/>
        <v>0</v>
      </c>
      <c r="R165" s="34" t="e">
        <f t="shared" si="62"/>
        <v>#DIV/0!</v>
      </c>
      <c r="S165" s="50"/>
      <c r="T165" s="25"/>
      <c r="U165" s="87"/>
      <c r="V165" s="39">
        <f t="shared" si="51"/>
        <v>0</v>
      </c>
      <c r="W165" s="39" t="e">
        <f t="shared" si="52"/>
        <v>#DIV/0!</v>
      </c>
      <c r="X165" s="39">
        <f t="shared" si="53"/>
        <v>0</v>
      </c>
      <c r="Y165" s="39" t="e">
        <f t="shared" si="54"/>
        <v>#DIV/0!</v>
      </c>
      <c r="Z165" s="39">
        <f t="shared" si="55"/>
        <v>0</v>
      </c>
      <c r="AA165" s="39" t="e">
        <f t="shared" si="56"/>
        <v>#DIV/0!</v>
      </c>
      <c r="AB165" s="39"/>
      <c r="AC165" s="39"/>
      <c r="AD165" s="22"/>
      <c r="AE165" s="22"/>
      <c r="AF165" s="57"/>
      <c r="AG165" s="22"/>
      <c r="AH165" s="57"/>
      <c r="AI165" s="39"/>
      <c r="AJ165" s="27"/>
      <c r="AK165" s="39"/>
      <c r="AL165" s="27"/>
      <c r="AM165" s="39"/>
    </row>
    <row r="166" spans="1:39" s="14" customFormat="1" ht="27.75" customHeight="1" hidden="1">
      <c r="A166" s="45"/>
      <c r="B166" s="26" t="s">
        <v>272</v>
      </c>
      <c r="C166" s="49"/>
      <c r="D166" s="49"/>
      <c r="E166" s="49"/>
      <c r="F166" s="49"/>
      <c r="G166" s="93"/>
      <c r="H166" s="49">
        <f t="shared" si="57"/>
        <v>0</v>
      </c>
      <c r="I166" s="35" t="e">
        <f t="shared" si="58"/>
        <v>#DIV/0!</v>
      </c>
      <c r="J166" s="49"/>
      <c r="K166" s="49"/>
      <c r="L166" s="93"/>
      <c r="M166" s="49">
        <f t="shared" si="59"/>
        <v>0</v>
      </c>
      <c r="N166" s="35" t="e">
        <f t="shared" si="60"/>
        <v>#DIV/0!</v>
      </c>
      <c r="O166" s="49">
        <f t="shared" si="43"/>
        <v>0</v>
      </c>
      <c r="P166" s="35" t="e">
        <f t="shared" si="44"/>
        <v>#DIV/0!</v>
      </c>
      <c r="Q166" s="49">
        <f t="shared" si="61"/>
        <v>0</v>
      </c>
      <c r="R166" s="35" t="e">
        <f t="shared" si="62"/>
        <v>#DIV/0!</v>
      </c>
      <c r="S166" s="49"/>
      <c r="T166" s="41"/>
      <c r="U166" s="91"/>
      <c r="V166" s="40">
        <f t="shared" si="51"/>
        <v>0</v>
      </c>
      <c r="W166" s="40" t="e">
        <f t="shared" si="52"/>
        <v>#DIV/0!</v>
      </c>
      <c r="X166" s="40">
        <f t="shared" si="53"/>
        <v>0</v>
      </c>
      <c r="Y166" s="40" t="e">
        <f t="shared" si="54"/>
        <v>#DIV/0!</v>
      </c>
      <c r="Z166" s="40">
        <f t="shared" si="55"/>
        <v>0</v>
      </c>
      <c r="AA166" s="40" t="e">
        <f t="shared" si="56"/>
        <v>#DIV/0!</v>
      </c>
      <c r="AB166" s="40"/>
      <c r="AC166" s="40"/>
      <c r="AD166" s="22"/>
      <c r="AE166" s="22"/>
      <c r="AF166" s="57"/>
      <c r="AG166" s="22"/>
      <c r="AH166" s="57"/>
      <c r="AI166" s="40"/>
      <c r="AJ166" s="15"/>
      <c r="AK166" s="40"/>
      <c r="AL166" s="15"/>
      <c r="AM166" s="40"/>
    </row>
    <row r="167" spans="1:39" ht="27.75" customHeight="1" hidden="1">
      <c r="A167" s="46" t="s">
        <v>148</v>
      </c>
      <c r="B167" s="42" t="s">
        <v>110</v>
      </c>
      <c r="C167" s="50"/>
      <c r="D167" s="50"/>
      <c r="E167" s="50">
        <f>E168</f>
        <v>0</v>
      </c>
      <c r="F167" s="50">
        <f>F168</f>
        <v>0</v>
      </c>
      <c r="G167" s="92">
        <f>G168</f>
        <v>0</v>
      </c>
      <c r="H167" s="50">
        <f t="shared" si="57"/>
        <v>0</v>
      </c>
      <c r="I167" s="34" t="e">
        <f t="shared" si="58"/>
        <v>#DIV/0!</v>
      </c>
      <c r="J167" s="50">
        <f>J168</f>
        <v>0</v>
      </c>
      <c r="K167" s="50">
        <f>K168</f>
        <v>0</v>
      </c>
      <c r="L167" s="92">
        <f>L168</f>
        <v>0</v>
      </c>
      <c r="M167" s="50">
        <f t="shared" si="59"/>
        <v>0</v>
      </c>
      <c r="N167" s="34" t="e">
        <f t="shared" si="60"/>
        <v>#DIV/0!</v>
      </c>
      <c r="O167" s="50">
        <f t="shared" si="43"/>
        <v>0</v>
      </c>
      <c r="P167" s="34" t="e">
        <f t="shared" si="44"/>
        <v>#DIV/0!</v>
      </c>
      <c r="Q167" s="50">
        <f t="shared" si="61"/>
        <v>0</v>
      </c>
      <c r="R167" s="34" t="e">
        <f t="shared" si="62"/>
        <v>#DIV/0!</v>
      </c>
      <c r="S167" s="50"/>
      <c r="T167" s="25"/>
      <c r="U167" s="87"/>
      <c r="V167" s="39">
        <f t="shared" si="51"/>
        <v>0</v>
      </c>
      <c r="W167" s="39" t="e">
        <f t="shared" si="52"/>
        <v>#DIV/0!</v>
      </c>
      <c r="X167" s="39">
        <f t="shared" si="53"/>
        <v>0</v>
      </c>
      <c r="Y167" s="39" t="e">
        <f t="shared" si="54"/>
        <v>#DIV/0!</v>
      </c>
      <c r="Z167" s="39">
        <f t="shared" si="55"/>
        <v>0</v>
      </c>
      <c r="AA167" s="39" t="e">
        <f t="shared" si="56"/>
        <v>#DIV/0!</v>
      </c>
      <c r="AB167" s="39"/>
      <c r="AC167" s="39"/>
      <c r="AD167" s="22"/>
      <c r="AE167" s="22"/>
      <c r="AF167" s="57"/>
      <c r="AG167" s="22"/>
      <c r="AH167" s="57"/>
      <c r="AI167" s="39"/>
      <c r="AJ167" s="27"/>
      <c r="AK167" s="39"/>
      <c r="AL167" s="27"/>
      <c r="AM167" s="39"/>
    </row>
    <row r="168" spans="1:39" s="14" customFormat="1" ht="27.75" customHeight="1" hidden="1">
      <c r="A168" s="45"/>
      <c r="B168" s="26" t="s">
        <v>272</v>
      </c>
      <c r="C168" s="49"/>
      <c r="D168" s="49"/>
      <c r="E168" s="49"/>
      <c r="F168" s="49"/>
      <c r="G168" s="93"/>
      <c r="H168" s="49">
        <f t="shared" si="57"/>
        <v>0</v>
      </c>
      <c r="I168" s="35" t="e">
        <f t="shared" si="58"/>
        <v>#DIV/0!</v>
      </c>
      <c r="J168" s="49"/>
      <c r="K168" s="49"/>
      <c r="L168" s="93"/>
      <c r="M168" s="49">
        <f t="shared" si="59"/>
        <v>0</v>
      </c>
      <c r="N168" s="35" t="e">
        <f t="shared" si="60"/>
        <v>#DIV/0!</v>
      </c>
      <c r="O168" s="49">
        <f aca="true" t="shared" si="63" ref="O168:O231">L168-K168</f>
        <v>0</v>
      </c>
      <c r="P168" s="35" t="e">
        <f aca="true" t="shared" si="64" ref="P168:P231">L168/K168*100</f>
        <v>#DIV/0!</v>
      </c>
      <c r="Q168" s="49">
        <f t="shared" si="61"/>
        <v>0</v>
      </c>
      <c r="R168" s="35" t="e">
        <f t="shared" si="62"/>
        <v>#DIV/0!</v>
      </c>
      <c r="S168" s="49"/>
      <c r="T168" s="41"/>
      <c r="U168" s="91"/>
      <c r="V168" s="40">
        <f t="shared" si="51"/>
        <v>0</v>
      </c>
      <c r="W168" s="40" t="e">
        <f t="shared" si="52"/>
        <v>#DIV/0!</v>
      </c>
      <c r="X168" s="40">
        <f t="shared" si="53"/>
        <v>0</v>
      </c>
      <c r="Y168" s="40" t="e">
        <f t="shared" si="54"/>
        <v>#DIV/0!</v>
      </c>
      <c r="Z168" s="40">
        <f t="shared" si="55"/>
        <v>0</v>
      </c>
      <c r="AA168" s="40" t="e">
        <f t="shared" si="56"/>
        <v>#DIV/0!</v>
      </c>
      <c r="AB168" s="40"/>
      <c r="AC168" s="40"/>
      <c r="AD168" s="22"/>
      <c r="AE168" s="22"/>
      <c r="AF168" s="57"/>
      <c r="AG168" s="22"/>
      <c r="AH168" s="57"/>
      <c r="AI168" s="40"/>
      <c r="AJ168" s="15"/>
      <c r="AK168" s="40"/>
      <c r="AL168" s="15"/>
      <c r="AM168" s="40"/>
    </row>
    <row r="169" spans="1:39" ht="27.75" customHeight="1" hidden="1">
      <c r="A169" s="46" t="s">
        <v>188</v>
      </c>
      <c r="B169" s="42" t="s">
        <v>110</v>
      </c>
      <c r="C169" s="50"/>
      <c r="D169" s="50"/>
      <c r="E169" s="50">
        <f>E170</f>
        <v>0</v>
      </c>
      <c r="F169" s="50">
        <f>F170</f>
        <v>0</v>
      </c>
      <c r="G169" s="92">
        <f>G170</f>
        <v>0</v>
      </c>
      <c r="H169" s="50">
        <f t="shared" si="57"/>
        <v>0</v>
      </c>
      <c r="I169" s="34" t="e">
        <f t="shared" si="58"/>
        <v>#DIV/0!</v>
      </c>
      <c r="J169" s="50">
        <f>J170</f>
        <v>0</v>
      </c>
      <c r="K169" s="50">
        <f>K170</f>
        <v>0</v>
      </c>
      <c r="L169" s="92">
        <f>L170</f>
        <v>0</v>
      </c>
      <c r="M169" s="50">
        <f t="shared" si="59"/>
        <v>0</v>
      </c>
      <c r="N169" s="34" t="e">
        <f t="shared" si="60"/>
        <v>#DIV/0!</v>
      </c>
      <c r="O169" s="50">
        <f t="shared" si="63"/>
        <v>0</v>
      </c>
      <c r="P169" s="34" t="e">
        <f t="shared" si="64"/>
        <v>#DIV/0!</v>
      </c>
      <c r="Q169" s="50">
        <f t="shared" si="61"/>
        <v>0</v>
      </c>
      <c r="R169" s="34" t="e">
        <f t="shared" si="62"/>
        <v>#DIV/0!</v>
      </c>
      <c r="S169" s="50"/>
      <c r="T169" s="25"/>
      <c r="U169" s="87"/>
      <c r="V169" s="39">
        <f t="shared" si="51"/>
        <v>0</v>
      </c>
      <c r="W169" s="39" t="e">
        <f t="shared" si="52"/>
        <v>#DIV/0!</v>
      </c>
      <c r="X169" s="39">
        <f t="shared" si="53"/>
        <v>0</v>
      </c>
      <c r="Y169" s="39" t="e">
        <f t="shared" si="54"/>
        <v>#DIV/0!</v>
      </c>
      <c r="Z169" s="39">
        <f t="shared" si="55"/>
        <v>0</v>
      </c>
      <c r="AA169" s="39" t="e">
        <f t="shared" si="56"/>
        <v>#DIV/0!</v>
      </c>
      <c r="AB169" s="39"/>
      <c r="AC169" s="39"/>
      <c r="AD169" s="22"/>
      <c r="AE169" s="22"/>
      <c r="AF169" s="57"/>
      <c r="AG169" s="22"/>
      <c r="AH169" s="57"/>
      <c r="AI169" s="39"/>
      <c r="AJ169" s="27"/>
      <c r="AK169" s="39"/>
      <c r="AL169" s="27"/>
      <c r="AM169" s="39"/>
    </row>
    <row r="170" spans="1:39" s="14" customFormat="1" ht="24.75" customHeight="1" hidden="1">
      <c r="A170" s="45"/>
      <c r="B170" s="26" t="s">
        <v>150</v>
      </c>
      <c r="C170" s="49"/>
      <c r="D170" s="49"/>
      <c r="E170" s="49"/>
      <c r="F170" s="49"/>
      <c r="G170" s="93"/>
      <c r="H170" s="49">
        <f t="shared" si="57"/>
        <v>0</v>
      </c>
      <c r="I170" s="35" t="e">
        <f t="shared" si="58"/>
        <v>#DIV/0!</v>
      </c>
      <c r="J170" s="49"/>
      <c r="K170" s="49"/>
      <c r="L170" s="93"/>
      <c r="M170" s="49">
        <f t="shared" si="59"/>
        <v>0</v>
      </c>
      <c r="N170" s="35" t="e">
        <f t="shared" si="60"/>
        <v>#DIV/0!</v>
      </c>
      <c r="O170" s="49">
        <f t="shared" si="63"/>
        <v>0</v>
      </c>
      <c r="P170" s="35" t="e">
        <f t="shared" si="64"/>
        <v>#DIV/0!</v>
      </c>
      <c r="Q170" s="49">
        <f t="shared" si="61"/>
        <v>0</v>
      </c>
      <c r="R170" s="35" t="e">
        <f t="shared" si="62"/>
        <v>#DIV/0!</v>
      </c>
      <c r="S170" s="49"/>
      <c r="T170" s="41"/>
      <c r="U170" s="91"/>
      <c r="V170" s="40">
        <f t="shared" si="51"/>
        <v>0</v>
      </c>
      <c r="W170" s="40" t="e">
        <f t="shared" si="52"/>
        <v>#DIV/0!</v>
      </c>
      <c r="X170" s="40">
        <f t="shared" si="53"/>
        <v>0</v>
      </c>
      <c r="Y170" s="40" t="e">
        <f t="shared" si="54"/>
        <v>#DIV/0!</v>
      </c>
      <c r="Z170" s="40">
        <f t="shared" si="55"/>
        <v>0</v>
      </c>
      <c r="AA170" s="40" t="e">
        <f t="shared" si="56"/>
        <v>#DIV/0!</v>
      </c>
      <c r="AB170" s="40"/>
      <c r="AC170" s="40"/>
      <c r="AD170" s="22"/>
      <c r="AE170" s="22"/>
      <c r="AF170" s="57"/>
      <c r="AG170" s="22"/>
      <c r="AH170" s="57"/>
      <c r="AI170" s="40"/>
      <c r="AJ170" s="15"/>
      <c r="AK170" s="40"/>
      <c r="AL170" s="15"/>
      <c r="AM170" s="40"/>
    </row>
    <row r="171" spans="1:39" ht="27.75" customHeight="1" hidden="1">
      <c r="A171" s="46" t="s">
        <v>279</v>
      </c>
      <c r="B171" s="42" t="s">
        <v>110</v>
      </c>
      <c r="C171" s="50"/>
      <c r="D171" s="50"/>
      <c r="E171" s="50">
        <f>E172</f>
        <v>0</v>
      </c>
      <c r="F171" s="50">
        <f>F172</f>
        <v>0</v>
      </c>
      <c r="G171" s="92">
        <f>G172</f>
        <v>0</v>
      </c>
      <c r="H171" s="50">
        <f t="shared" si="57"/>
        <v>0</v>
      </c>
      <c r="I171" s="34" t="e">
        <f t="shared" si="58"/>
        <v>#DIV/0!</v>
      </c>
      <c r="J171" s="50">
        <f>J172</f>
        <v>0</v>
      </c>
      <c r="K171" s="50">
        <f>K172</f>
        <v>0</v>
      </c>
      <c r="L171" s="92">
        <f>L172</f>
        <v>0</v>
      </c>
      <c r="M171" s="50">
        <f t="shared" si="59"/>
        <v>0</v>
      </c>
      <c r="N171" s="34" t="e">
        <f t="shared" si="60"/>
        <v>#DIV/0!</v>
      </c>
      <c r="O171" s="50">
        <f t="shared" si="63"/>
        <v>0</v>
      </c>
      <c r="P171" s="34" t="e">
        <f t="shared" si="64"/>
        <v>#DIV/0!</v>
      </c>
      <c r="Q171" s="50">
        <f t="shared" si="61"/>
        <v>0</v>
      </c>
      <c r="R171" s="34" t="e">
        <f t="shared" si="62"/>
        <v>#DIV/0!</v>
      </c>
      <c r="S171" s="50"/>
      <c r="T171" s="25"/>
      <c r="U171" s="87"/>
      <c r="V171" s="39">
        <f t="shared" si="51"/>
        <v>0</v>
      </c>
      <c r="W171" s="39" t="e">
        <f t="shared" si="52"/>
        <v>#DIV/0!</v>
      </c>
      <c r="X171" s="39">
        <f t="shared" si="53"/>
        <v>0</v>
      </c>
      <c r="Y171" s="39" t="e">
        <f t="shared" si="54"/>
        <v>#DIV/0!</v>
      </c>
      <c r="Z171" s="39">
        <f t="shared" si="55"/>
        <v>0</v>
      </c>
      <c r="AA171" s="39" t="e">
        <f t="shared" si="56"/>
        <v>#DIV/0!</v>
      </c>
      <c r="AB171" s="39"/>
      <c r="AC171" s="39"/>
      <c r="AD171" s="22"/>
      <c r="AE171" s="22"/>
      <c r="AF171" s="57"/>
      <c r="AG171" s="22"/>
      <c r="AH171" s="57"/>
      <c r="AI171" s="39"/>
      <c r="AJ171" s="27"/>
      <c r="AK171" s="39"/>
      <c r="AL171" s="27"/>
      <c r="AM171" s="39"/>
    </row>
    <row r="172" spans="1:39" s="14" customFormat="1" ht="24.75" customHeight="1" hidden="1">
      <c r="A172" s="45"/>
      <c r="B172" s="26" t="s">
        <v>186</v>
      </c>
      <c r="C172" s="49"/>
      <c r="D172" s="49"/>
      <c r="E172" s="49"/>
      <c r="F172" s="49"/>
      <c r="G172" s="93"/>
      <c r="H172" s="49">
        <f t="shared" si="57"/>
        <v>0</v>
      </c>
      <c r="I172" s="35" t="e">
        <f t="shared" si="58"/>
        <v>#DIV/0!</v>
      </c>
      <c r="J172" s="49"/>
      <c r="K172" s="49"/>
      <c r="L172" s="93"/>
      <c r="M172" s="49">
        <f t="shared" si="59"/>
        <v>0</v>
      </c>
      <c r="N172" s="35" t="e">
        <f t="shared" si="60"/>
        <v>#DIV/0!</v>
      </c>
      <c r="O172" s="49">
        <f t="shared" si="63"/>
        <v>0</v>
      </c>
      <c r="P172" s="35" t="e">
        <f t="shared" si="64"/>
        <v>#DIV/0!</v>
      </c>
      <c r="Q172" s="49">
        <f t="shared" si="61"/>
        <v>0</v>
      </c>
      <c r="R172" s="35" t="e">
        <f t="shared" si="62"/>
        <v>#DIV/0!</v>
      </c>
      <c r="S172" s="49"/>
      <c r="T172" s="41"/>
      <c r="U172" s="91"/>
      <c r="V172" s="40">
        <f t="shared" si="51"/>
        <v>0</v>
      </c>
      <c r="W172" s="40" t="e">
        <f t="shared" si="52"/>
        <v>#DIV/0!</v>
      </c>
      <c r="X172" s="40">
        <f t="shared" si="53"/>
        <v>0</v>
      </c>
      <c r="Y172" s="40" t="e">
        <f t="shared" si="54"/>
        <v>#DIV/0!</v>
      </c>
      <c r="Z172" s="40">
        <f t="shared" si="55"/>
        <v>0</v>
      </c>
      <c r="AA172" s="40" t="e">
        <f t="shared" si="56"/>
        <v>#DIV/0!</v>
      </c>
      <c r="AB172" s="40"/>
      <c r="AC172" s="40"/>
      <c r="AD172" s="22"/>
      <c r="AE172" s="22"/>
      <c r="AF172" s="57"/>
      <c r="AG172" s="22"/>
      <c r="AH172" s="57"/>
      <c r="AI172" s="40"/>
      <c r="AJ172" s="15"/>
      <c r="AK172" s="40"/>
      <c r="AL172" s="15"/>
      <c r="AM172" s="40"/>
    </row>
    <row r="173" spans="1:39" ht="27.75" customHeight="1" hidden="1">
      <c r="A173" s="46" t="s">
        <v>280</v>
      </c>
      <c r="B173" s="42" t="s">
        <v>110</v>
      </c>
      <c r="C173" s="50"/>
      <c r="D173" s="50"/>
      <c r="E173" s="50">
        <f>E174</f>
        <v>0</v>
      </c>
      <c r="F173" s="50">
        <f>F174</f>
        <v>0</v>
      </c>
      <c r="G173" s="92">
        <f>G174</f>
        <v>0</v>
      </c>
      <c r="H173" s="50">
        <f t="shared" si="57"/>
        <v>0</v>
      </c>
      <c r="I173" s="34" t="e">
        <f t="shared" si="58"/>
        <v>#DIV/0!</v>
      </c>
      <c r="J173" s="50">
        <f>J174</f>
        <v>0</v>
      </c>
      <c r="K173" s="50">
        <f>K174</f>
        <v>0</v>
      </c>
      <c r="L173" s="92">
        <f>L174</f>
        <v>0</v>
      </c>
      <c r="M173" s="50">
        <f t="shared" si="59"/>
        <v>0</v>
      </c>
      <c r="N173" s="34" t="e">
        <f t="shared" si="60"/>
        <v>#DIV/0!</v>
      </c>
      <c r="O173" s="50">
        <f t="shared" si="63"/>
        <v>0</v>
      </c>
      <c r="P173" s="34" t="e">
        <f t="shared" si="64"/>
        <v>#DIV/0!</v>
      </c>
      <c r="Q173" s="50">
        <f t="shared" si="61"/>
        <v>0</v>
      </c>
      <c r="R173" s="34" t="e">
        <f t="shared" si="62"/>
        <v>#DIV/0!</v>
      </c>
      <c r="S173" s="50"/>
      <c r="T173" s="25"/>
      <c r="U173" s="87"/>
      <c r="V173" s="39">
        <f t="shared" si="51"/>
        <v>0</v>
      </c>
      <c r="W173" s="39" t="e">
        <f t="shared" si="52"/>
        <v>#DIV/0!</v>
      </c>
      <c r="X173" s="39">
        <f t="shared" si="53"/>
        <v>0</v>
      </c>
      <c r="Y173" s="39" t="e">
        <f t="shared" si="54"/>
        <v>#DIV/0!</v>
      </c>
      <c r="Z173" s="39">
        <f t="shared" si="55"/>
        <v>0</v>
      </c>
      <c r="AA173" s="39" t="e">
        <f t="shared" si="56"/>
        <v>#DIV/0!</v>
      </c>
      <c r="AB173" s="39"/>
      <c r="AC173" s="39"/>
      <c r="AD173" s="22"/>
      <c r="AE173" s="22"/>
      <c r="AF173" s="57"/>
      <c r="AG173" s="22"/>
      <c r="AH173" s="57"/>
      <c r="AI173" s="39"/>
      <c r="AJ173" s="27"/>
      <c r="AK173" s="39"/>
      <c r="AL173" s="27"/>
      <c r="AM173" s="39"/>
    </row>
    <row r="174" spans="1:39" s="14" customFormat="1" ht="24.75" customHeight="1" hidden="1">
      <c r="A174" s="45"/>
      <c r="B174" s="26" t="s">
        <v>186</v>
      </c>
      <c r="C174" s="49"/>
      <c r="D174" s="49"/>
      <c r="E174" s="49"/>
      <c r="F174" s="49"/>
      <c r="G174" s="93"/>
      <c r="H174" s="49">
        <f t="shared" si="57"/>
        <v>0</v>
      </c>
      <c r="I174" s="35" t="e">
        <f t="shared" si="58"/>
        <v>#DIV/0!</v>
      </c>
      <c r="J174" s="49"/>
      <c r="K174" s="49"/>
      <c r="L174" s="93"/>
      <c r="M174" s="49">
        <f t="shared" si="59"/>
        <v>0</v>
      </c>
      <c r="N174" s="35" t="e">
        <f t="shared" si="60"/>
        <v>#DIV/0!</v>
      </c>
      <c r="O174" s="49">
        <f t="shared" si="63"/>
        <v>0</v>
      </c>
      <c r="P174" s="35" t="e">
        <f t="shared" si="64"/>
        <v>#DIV/0!</v>
      </c>
      <c r="Q174" s="49">
        <f t="shared" si="61"/>
        <v>0</v>
      </c>
      <c r="R174" s="35" t="e">
        <f t="shared" si="62"/>
        <v>#DIV/0!</v>
      </c>
      <c r="S174" s="49"/>
      <c r="T174" s="41"/>
      <c r="U174" s="91"/>
      <c r="V174" s="40">
        <f t="shared" si="51"/>
        <v>0</v>
      </c>
      <c r="W174" s="40" t="e">
        <f t="shared" si="52"/>
        <v>#DIV/0!</v>
      </c>
      <c r="X174" s="40">
        <f t="shared" si="53"/>
        <v>0</v>
      </c>
      <c r="Y174" s="40" t="e">
        <f t="shared" si="54"/>
        <v>#DIV/0!</v>
      </c>
      <c r="Z174" s="40">
        <f t="shared" si="55"/>
        <v>0</v>
      </c>
      <c r="AA174" s="40" t="e">
        <f t="shared" si="56"/>
        <v>#DIV/0!</v>
      </c>
      <c r="AB174" s="40"/>
      <c r="AC174" s="40"/>
      <c r="AD174" s="22"/>
      <c r="AE174" s="22"/>
      <c r="AF174" s="57"/>
      <c r="AG174" s="22"/>
      <c r="AH174" s="57"/>
      <c r="AI174" s="40"/>
      <c r="AJ174" s="15"/>
      <c r="AK174" s="40"/>
      <c r="AL174" s="15"/>
      <c r="AM174" s="40"/>
    </row>
    <row r="175" spans="1:39" ht="24.75" customHeight="1" hidden="1">
      <c r="A175" s="46" t="s">
        <v>149</v>
      </c>
      <c r="B175" s="44" t="s">
        <v>99</v>
      </c>
      <c r="C175" s="50"/>
      <c r="D175" s="50"/>
      <c r="E175" s="50">
        <f>SUM(E176:E202)</f>
        <v>0</v>
      </c>
      <c r="F175" s="50">
        <f>SUM(F176:F202)</f>
        <v>0</v>
      </c>
      <c r="G175" s="92">
        <f>SUM(G176:G202)</f>
        <v>0</v>
      </c>
      <c r="H175" s="50">
        <f t="shared" si="57"/>
        <v>0</v>
      </c>
      <c r="I175" s="34" t="e">
        <f t="shared" si="58"/>
        <v>#DIV/0!</v>
      </c>
      <c r="J175" s="50">
        <f>SUM(J176:J202)</f>
        <v>0</v>
      </c>
      <c r="K175" s="50">
        <f>SUM(K176:K202)</f>
        <v>0</v>
      </c>
      <c r="L175" s="92">
        <f>SUM(L176:L202)</f>
        <v>0</v>
      </c>
      <c r="M175" s="50">
        <f t="shared" si="59"/>
        <v>0</v>
      </c>
      <c r="N175" s="34" t="e">
        <f t="shared" si="60"/>
        <v>#DIV/0!</v>
      </c>
      <c r="O175" s="50">
        <f t="shared" si="63"/>
        <v>0</v>
      </c>
      <c r="P175" s="34" t="e">
        <f t="shared" si="64"/>
        <v>#DIV/0!</v>
      </c>
      <c r="Q175" s="50">
        <f t="shared" si="61"/>
        <v>0</v>
      </c>
      <c r="R175" s="34" t="e">
        <f t="shared" si="62"/>
        <v>#DIV/0!</v>
      </c>
      <c r="S175" s="50"/>
      <c r="T175" s="25"/>
      <c r="U175" s="87"/>
      <c r="V175" s="39">
        <f t="shared" si="51"/>
        <v>0</v>
      </c>
      <c r="W175" s="39" t="e">
        <f t="shared" si="52"/>
        <v>#DIV/0!</v>
      </c>
      <c r="X175" s="39">
        <f t="shared" si="53"/>
        <v>0</v>
      </c>
      <c r="Y175" s="39" t="e">
        <f t="shared" si="54"/>
        <v>#DIV/0!</v>
      </c>
      <c r="Z175" s="39">
        <f t="shared" si="55"/>
        <v>0</v>
      </c>
      <c r="AA175" s="39" t="e">
        <f t="shared" si="56"/>
        <v>#DIV/0!</v>
      </c>
      <c r="AB175" s="39"/>
      <c r="AC175" s="39"/>
      <c r="AD175" s="22"/>
      <c r="AE175" s="22"/>
      <c r="AF175" s="57"/>
      <c r="AG175" s="22"/>
      <c r="AH175" s="57"/>
      <c r="AI175" s="39"/>
      <c r="AJ175" s="27"/>
      <c r="AK175" s="39"/>
      <c r="AL175" s="27"/>
      <c r="AM175" s="39"/>
    </row>
    <row r="176" spans="1:39" s="14" customFormat="1" ht="44.25" customHeight="1" hidden="1">
      <c r="A176" s="45"/>
      <c r="B176" s="26" t="s">
        <v>100</v>
      </c>
      <c r="C176" s="49"/>
      <c r="D176" s="49"/>
      <c r="E176" s="49"/>
      <c r="F176" s="49"/>
      <c r="G176" s="93"/>
      <c r="H176" s="49">
        <f t="shared" si="57"/>
        <v>0</v>
      </c>
      <c r="I176" s="35" t="e">
        <f t="shared" si="58"/>
        <v>#DIV/0!</v>
      </c>
      <c r="J176" s="49"/>
      <c r="K176" s="49"/>
      <c r="L176" s="93"/>
      <c r="M176" s="49">
        <f t="shared" si="59"/>
        <v>0</v>
      </c>
      <c r="N176" s="35" t="e">
        <f t="shared" si="60"/>
        <v>#DIV/0!</v>
      </c>
      <c r="O176" s="49">
        <f t="shared" si="63"/>
        <v>0</v>
      </c>
      <c r="P176" s="35" t="e">
        <f t="shared" si="64"/>
        <v>#DIV/0!</v>
      </c>
      <c r="Q176" s="49">
        <f t="shared" si="61"/>
        <v>0</v>
      </c>
      <c r="R176" s="35" t="e">
        <f t="shared" si="62"/>
        <v>#DIV/0!</v>
      </c>
      <c r="S176" s="49"/>
      <c r="T176" s="41"/>
      <c r="U176" s="91"/>
      <c r="V176" s="40">
        <f t="shared" si="51"/>
        <v>0</v>
      </c>
      <c r="W176" s="40" t="e">
        <f t="shared" si="52"/>
        <v>#DIV/0!</v>
      </c>
      <c r="X176" s="40">
        <f t="shared" si="53"/>
        <v>0</v>
      </c>
      <c r="Y176" s="40" t="e">
        <f t="shared" si="54"/>
        <v>#DIV/0!</v>
      </c>
      <c r="Z176" s="40">
        <f t="shared" si="55"/>
        <v>0</v>
      </c>
      <c r="AA176" s="40" t="e">
        <f t="shared" si="56"/>
        <v>#DIV/0!</v>
      </c>
      <c r="AB176" s="40"/>
      <c r="AC176" s="40"/>
      <c r="AD176" s="22"/>
      <c r="AE176" s="22"/>
      <c r="AF176" s="57"/>
      <c r="AG176" s="22"/>
      <c r="AH176" s="57"/>
      <c r="AI176" s="40"/>
      <c r="AJ176" s="15"/>
      <c r="AK176" s="40"/>
      <c r="AL176" s="15"/>
      <c r="AM176" s="40"/>
    </row>
    <row r="177" spans="1:39" s="14" customFormat="1" ht="39.75" customHeight="1" hidden="1">
      <c r="A177" s="45"/>
      <c r="B177" s="26" t="s">
        <v>101</v>
      </c>
      <c r="C177" s="49"/>
      <c r="D177" s="49"/>
      <c r="E177" s="49"/>
      <c r="F177" s="49"/>
      <c r="G177" s="93"/>
      <c r="H177" s="49">
        <f t="shared" si="57"/>
        <v>0</v>
      </c>
      <c r="I177" s="35" t="e">
        <f t="shared" si="58"/>
        <v>#DIV/0!</v>
      </c>
      <c r="J177" s="49"/>
      <c r="K177" s="49"/>
      <c r="L177" s="93"/>
      <c r="M177" s="49">
        <f t="shared" si="59"/>
        <v>0</v>
      </c>
      <c r="N177" s="35" t="e">
        <f t="shared" si="60"/>
        <v>#DIV/0!</v>
      </c>
      <c r="O177" s="49">
        <f t="shared" si="63"/>
        <v>0</v>
      </c>
      <c r="P177" s="35" t="e">
        <f t="shared" si="64"/>
        <v>#DIV/0!</v>
      </c>
      <c r="Q177" s="49">
        <f t="shared" si="61"/>
        <v>0</v>
      </c>
      <c r="R177" s="35" t="e">
        <f t="shared" si="62"/>
        <v>#DIV/0!</v>
      </c>
      <c r="S177" s="49"/>
      <c r="T177" s="41"/>
      <c r="U177" s="91"/>
      <c r="V177" s="40">
        <f t="shared" si="51"/>
        <v>0</v>
      </c>
      <c r="W177" s="40" t="e">
        <f t="shared" si="52"/>
        <v>#DIV/0!</v>
      </c>
      <c r="X177" s="40">
        <f t="shared" si="53"/>
        <v>0</v>
      </c>
      <c r="Y177" s="40" t="e">
        <f t="shared" si="54"/>
        <v>#DIV/0!</v>
      </c>
      <c r="Z177" s="40">
        <f t="shared" si="55"/>
        <v>0</v>
      </c>
      <c r="AA177" s="40" t="e">
        <f t="shared" si="56"/>
        <v>#DIV/0!</v>
      </c>
      <c r="AB177" s="40"/>
      <c r="AC177" s="40"/>
      <c r="AD177" s="22"/>
      <c r="AE177" s="22"/>
      <c r="AF177" s="57"/>
      <c r="AG177" s="22"/>
      <c r="AH177" s="57"/>
      <c r="AI177" s="40"/>
      <c r="AJ177" s="15"/>
      <c r="AK177" s="40"/>
      <c r="AL177" s="15"/>
      <c r="AM177" s="40"/>
    </row>
    <row r="178" spans="1:39" s="14" customFormat="1" ht="28.5" customHeight="1" hidden="1">
      <c r="A178" s="45"/>
      <c r="B178" s="26" t="s">
        <v>181</v>
      </c>
      <c r="C178" s="49"/>
      <c r="D178" s="49"/>
      <c r="E178" s="49"/>
      <c r="F178" s="49"/>
      <c r="G178" s="93"/>
      <c r="H178" s="49">
        <f t="shared" si="57"/>
        <v>0</v>
      </c>
      <c r="I178" s="35" t="e">
        <f t="shared" si="58"/>
        <v>#DIV/0!</v>
      </c>
      <c r="J178" s="49"/>
      <c r="K178" s="49"/>
      <c r="L178" s="93"/>
      <c r="M178" s="49">
        <f t="shared" si="59"/>
        <v>0</v>
      </c>
      <c r="N178" s="35" t="e">
        <f t="shared" si="60"/>
        <v>#DIV/0!</v>
      </c>
      <c r="O178" s="49">
        <f t="shared" si="63"/>
        <v>0</v>
      </c>
      <c r="P178" s="35" t="e">
        <f t="shared" si="64"/>
        <v>#DIV/0!</v>
      </c>
      <c r="Q178" s="49">
        <f t="shared" si="61"/>
        <v>0</v>
      </c>
      <c r="R178" s="35" t="e">
        <f t="shared" si="62"/>
        <v>#DIV/0!</v>
      </c>
      <c r="S178" s="49"/>
      <c r="T178" s="41"/>
      <c r="U178" s="91"/>
      <c r="V178" s="40">
        <f t="shared" si="51"/>
        <v>0</v>
      </c>
      <c r="W178" s="40" t="e">
        <f t="shared" si="52"/>
        <v>#DIV/0!</v>
      </c>
      <c r="X178" s="40">
        <f t="shared" si="53"/>
        <v>0</v>
      </c>
      <c r="Y178" s="40" t="e">
        <f t="shared" si="54"/>
        <v>#DIV/0!</v>
      </c>
      <c r="Z178" s="40">
        <f t="shared" si="55"/>
        <v>0</v>
      </c>
      <c r="AA178" s="40" t="e">
        <f t="shared" si="56"/>
        <v>#DIV/0!</v>
      </c>
      <c r="AB178" s="40"/>
      <c r="AC178" s="40"/>
      <c r="AD178" s="22"/>
      <c r="AE178" s="22"/>
      <c r="AF178" s="57"/>
      <c r="AG178" s="22"/>
      <c r="AH178" s="57"/>
      <c r="AI178" s="40"/>
      <c r="AJ178" s="15"/>
      <c r="AK178" s="40"/>
      <c r="AL178" s="15"/>
      <c r="AM178" s="40"/>
    </row>
    <row r="179" spans="1:39" s="14" customFormat="1" ht="42" customHeight="1" hidden="1">
      <c r="A179" s="45"/>
      <c r="B179" s="26" t="s">
        <v>274</v>
      </c>
      <c r="C179" s="49"/>
      <c r="D179" s="49"/>
      <c r="E179" s="49"/>
      <c r="F179" s="49"/>
      <c r="G179" s="93"/>
      <c r="H179" s="49">
        <f t="shared" si="57"/>
        <v>0</v>
      </c>
      <c r="I179" s="35" t="e">
        <f t="shared" si="58"/>
        <v>#DIV/0!</v>
      </c>
      <c r="J179" s="49"/>
      <c r="K179" s="49"/>
      <c r="L179" s="93"/>
      <c r="M179" s="49">
        <f t="shared" si="59"/>
        <v>0</v>
      </c>
      <c r="N179" s="35" t="e">
        <f t="shared" si="60"/>
        <v>#DIV/0!</v>
      </c>
      <c r="O179" s="49">
        <f t="shared" si="63"/>
        <v>0</v>
      </c>
      <c r="P179" s="35" t="e">
        <f t="shared" si="64"/>
        <v>#DIV/0!</v>
      </c>
      <c r="Q179" s="49">
        <f t="shared" si="61"/>
        <v>0</v>
      </c>
      <c r="R179" s="35" t="e">
        <f t="shared" si="62"/>
        <v>#DIV/0!</v>
      </c>
      <c r="S179" s="49"/>
      <c r="T179" s="41"/>
      <c r="U179" s="91"/>
      <c r="V179" s="40">
        <f t="shared" si="51"/>
        <v>0</v>
      </c>
      <c r="W179" s="40" t="e">
        <f t="shared" si="52"/>
        <v>#DIV/0!</v>
      </c>
      <c r="X179" s="40">
        <f t="shared" si="53"/>
        <v>0</v>
      </c>
      <c r="Y179" s="40" t="e">
        <f t="shared" si="54"/>
        <v>#DIV/0!</v>
      </c>
      <c r="Z179" s="40">
        <f t="shared" si="55"/>
        <v>0</v>
      </c>
      <c r="AA179" s="40" t="e">
        <f t="shared" si="56"/>
        <v>#DIV/0!</v>
      </c>
      <c r="AB179" s="40"/>
      <c r="AC179" s="40"/>
      <c r="AD179" s="22"/>
      <c r="AE179" s="22"/>
      <c r="AF179" s="57"/>
      <c r="AG179" s="22"/>
      <c r="AH179" s="57"/>
      <c r="AI179" s="40"/>
      <c r="AJ179" s="15"/>
      <c r="AK179" s="40"/>
      <c r="AL179" s="15"/>
      <c r="AM179" s="40"/>
    </row>
    <row r="180" spans="1:39" s="14" customFormat="1" ht="30.75" customHeight="1" hidden="1">
      <c r="A180" s="45"/>
      <c r="B180" s="26" t="s">
        <v>152</v>
      </c>
      <c r="C180" s="49"/>
      <c r="D180" s="49"/>
      <c r="E180" s="49"/>
      <c r="F180" s="49"/>
      <c r="G180" s="93"/>
      <c r="H180" s="49">
        <f t="shared" si="57"/>
        <v>0</v>
      </c>
      <c r="I180" s="35" t="e">
        <f t="shared" si="58"/>
        <v>#DIV/0!</v>
      </c>
      <c r="J180" s="49"/>
      <c r="K180" s="49"/>
      <c r="L180" s="93"/>
      <c r="M180" s="49">
        <f t="shared" si="59"/>
        <v>0</v>
      </c>
      <c r="N180" s="35" t="e">
        <f t="shared" si="60"/>
        <v>#DIV/0!</v>
      </c>
      <c r="O180" s="49">
        <f t="shared" si="63"/>
        <v>0</v>
      </c>
      <c r="P180" s="35" t="e">
        <f t="shared" si="64"/>
        <v>#DIV/0!</v>
      </c>
      <c r="Q180" s="49">
        <f t="shared" si="61"/>
        <v>0</v>
      </c>
      <c r="R180" s="35" t="e">
        <f t="shared" si="62"/>
        <v>#DIV/0!</v>
      </c>
      <c r="S180" s="49"/>
      <c r="T180" s="41"/>
      <c r="U180" s="91"/>
      <c r="V180" s="40">
        <f t="shared" si="51"/>
        <v>0</v>
      </c>
      <c r="W180" s="40" t="e">
        <f t="shared" si="52"/>
        <v>#DIV/0!</v>
      </c>
      <c r="X180" s="40">
        <f t="shared" si="53"/>
        <v>0</v>
      </c>
      <c r="Y180" s="40" t="e">
        <f t="shared" si="54"/>
        <v>#DIV/0!</v>
      </c>
      <c r="Z180" s="40">
        <f t="shared" si="55"/>
        <v>0</v>
      </c>
      <c r="AA180" s="40" t="e">
        <f t="shared" si="56"/>
        <v>#DIV/0!</v>
      </c>
      <c r="AB180" s="40"/>
      <c r="AC180" s="40"/>
      <c r="AD180" s="22"/>
      <c r="AE180" s="22"/>
      <c r="AF180" s="57"/>
      <c r="AG180" s="22"/>
      <c r="AH180" s="57"/>
      <c r="AI180" s="40"/>
      <c r="AJ180" s="15"/>
      <c r="AK180" s="40"/>
      <c r="AL180" s="15"/>
      <c r="AM180" s="40"/>
    </row>
    <row r="181" spans="1:39" s="14" customFormat="1" ht="28.5" customHeight="1" hidden="1">
      <c r="A181" s="45"/>
      <c r="B181" s="26" t="s">
        <v>117</v>
      </c>
      <c r="C181" s="49"/>
      <c r="D181" s="49"/>
      <c r="E181" s="49"/>
      <c r="F181" s="49"/>
      <c r="G181" s="93"/>
      <c r="H181" s="49">
        <f t="shared" si="57"/>
        <v>0</v>
      </c>
      <c r="I181" s="35" t="e">
        <f t="shared" si="58"/>
        <v>#DIV/0!</v>
      </c>
      <c r="J181" s="49"/>
      <c r="K181" s="49"/>
      <c r="L181" s="93"/>
      <c r="M181" s="49">
        <f t="shared" si="59"/>
        <v>0</v>
      </c>
      <c r="N181" s="35" t="e">
        <f t="shared" si="60"/>
        <v>#DIV/0!</v>
      </c>
      <c r="O181" s="49">
        <f t="shared" si="63"/>
        <v>0</v>
      </c>
      <c r="P181" s="35" t="e">
        <f t="shared" si="64"/>
        <v>#DIV/0!</v>
      </c>
      <c r="Q181" s="49">
        <f t="shared" si="61"/>
        <v>0</v>
      </c>
      <c r="R181" s="35" t="e">
        <f t="shared" si="62"/>
        <v>#DIV/0!</v>
      </c>
      <c r="S181" s="49"/>
      <c r="T181" s="41"/>
      <c r="U181" s="91"/>
      <c r="V181" s="40">
        <f t="shared" si="51"/>
        <v>0</v>
      </c>
      <c r="W181" s="40" t="e">
        <f t="shared" si="52"/>
        <v>#DIV/0!</v>
      </c>
      <c r="X181" s="40">
        <f t="shared" si="53"/>
        <v>0</v>
      </c>
      <c r="Y181" s="40" t="e">
        <f t="shared" si="54"/>
        <v>#DIV/0!</v>
      </c>
      <c r="Z181" s="40">
        <f t="shared" si="55"/>
        <v>0</v>
      </c>
      <c r="AA181" s="40" t="e">
        <f t="shared" si="56"/>
        <v>#DIV/0!</v>
      </c>
      <c r="AB181" s="40"/>
      <c r="AC181" s="40"/>
      <c r="AD181" s="22"/>
      <c r="AE181" s="22"/>
      <c r="AF181" s="57"/>
      <c r="AG181" s="22"/>
      <c r="AH181" s="57"/>
      <c r="AI181" s="40"/>
      <c r="AJ181" s="15"/>
      <c r="AK181" s="40"/>
      <c r="AL181" s="15"/>
      <c r="AM181" s="40"/>
    </row>
    <row r="182" spans="1:39" s="14" customFormat="1" ht="27.75" customHeight="1" hidden="1">
      <c r="A182" s="45"/>
      <c r="B182" s="26" t="s">
        <v>154</v>
      </c>
      <c r="C182" s="49"/>
      <c r="D182" s="49"/>
      <c r="E182" s="49"/>
      <c r="F182" s="49"/>
      <c r="G182" s="93"/>
      <c r="H182" s="49">
        <f t="shared" si="57"/>
        <v>0</v>
      </c>
      <c r="I182" s="35" t="e">
        <f t="shared" si="58"/>
        <v>#DIV/0!</v>
      </c>
      <c r="J182" s="49"/>
      <c r="K182" s="49"/>
      <c r="L182" s="93"/>
      <c r="M182" s="49">
        <f t="shared" si="59"/>
        <v>0</v>
      </c>
      <c r="N182" s="35" t="e">
        <f t="shared" si="60"/>
        <v>#DIV/0!</v>
      </c>
      <c r="O182" s="49">
        <f t="shared" si="63"/>
        <v>0</v>
      </c>
      <c r="P182" s="35" t="e">
        <f t="shared" si="64"/>
        <v>#DIV/0!</v>
      </c>
      <c r="Q182" s="49">
        <f t="shared" si="61"/>
        <v>0</v>
      </c>
      <c r="R182" s="35" t="e">
        <f t="shared" si="62"/>
        <v>#DIV/0!</v>
      </c>
      <c r="S182" s="49"/>
      <c r="T182" s="41"/>
      <c r="U182" s="91"/>
      <c r="V182" s="40">
        <f t="shared" si="51"/>
        <v>0</v>
      </c>
      <c r="W182" s="40" t="e">
        <f t="shared" si="52"/>
        <v>#DIV/0!</v>
      </c>
      <c r="X182" s="40">
        <f t="shared" si="53"/>
        <v>0</v>
      </c>
      <c r="Y182" s="40" t="e">
        <f t="shared" si="54"/>
        <v>#DIV/0!</v>
      </c>
      <c r="Z182" s="40">
        <f t="shared" si="55"/>
        <v>0</v>
      </c>
      <c r="AA182" s="40" t="e">
        <f t="shared" si="56"/>
        <v>#DIV/0!</v>
      </c>
      <c r="AB182" s="40"/>
      <c r="AC182" s="40"/>
      <c r="AD182" s="22"/>
      <c r="AE182" s="22"/>
      <c r="AF182" s="57"/>
      <c r="AG182" s="22"/>
      <c r="AH182" s="57"/>
      <c r="AI182" s="40"/>
      <c r="AJ182" s="15"/>
      <c r="AK182" s="40"/>
      <c r="AL182" s="15"/>
      <c r="AM182" s="40"/>
    </row>
    <row r="183" spans="1:39" s="14" customFormat="1" ht="29.25" customHeight="1" hidden="1">
      <c r="A183" s="45"/>
      <c r="B183" s="26" t="s">
        <v>180</v>
      </c>
      <c r="C183" s="49"/>
      <c r="D183" s="49"/>
      <c r="E183" s="49"/>
      <c r="F183" s="49"/>
      <c r="G183" s="93"/>
      <c r="H183" s="49">
        <f t="shared" si="57"/>
        <v>0</v>
      </c>
      <c r="I183" s="35" t="e">
        <f t="shared" si="58"/>
        <v>#DIV/0!</v>
      </c>
      <c r="J183" s="49"/>
      <c r="K183" s="49"/>
      <c r="L183" s="93"/>
      <c r="M183" s="49">
        <f t="shared" si="59"/>
        <v>0</v>
      </c>
      <c r="N183" s="35" t="e">
        <f t="shared" si="60"/>
        <v>#DIV/0!</v>
      </c>
      <c r="O183" s="49">
        <f t="shared" si="63"/>
        <v>0</v>
      </c>
      <c r="P183" s="35" t="e">
        <f t="shared" si="64"/>
        <v>#DIV/0!</v>
      </c>
      <c r="Q183" s="49">
        <f t="shared" si="61"/>
        <v>0</v>
      </c>
      <c r="R183" s="35" t="e">
        <f t="shared" si="62"/>
        <v>#DIV/0!</v>
      </c>
      <c r="S183" s="49"/>
      <c r="T183" s="41"/>
      <c r="U183" s="91"/>
      <c r="V183" s="40">
        <f t="shared" si="51"/>
        <v>0</v>
      </c>
      <c r="W183" s="40" t="e">
        <f t="shared" si="52"/>
        <v>#DIV/0!</v>
      </c>
      <c r="X183" s="40">
        <f t="shared" si="53"/>
        <v>0</v>
      </c>
      <c r="Y183" s="40" t="e">
        <f t="shared" si="54"/>
        <v>#DIV/0!</v>
      </c>
      <c r="Z183" s="40">
        <f t="shared" si="55"/>
        <v>0</v>
      </c>
      <c r="AA183" s="40" t="e">
        <f t="shared" si="56"/>
        <v>#DIV/0!</v>
      </c>
      <c r="AB183" s="40"/>
      <c r="AC183" s="40"/>
      <c r="AD183" s="22"/>
      <c r="AE183" s="22"/>
      <c r="AF183" s="57"/>
      <c r="AG183" s="22"/>
      <c r="AH183" s="57"/>
      <c r="AI183" s="40"/>
      <c r="AJ183" s="15"/>
      <c r="AK183" s="40"/>
      <c r="AL183" s="15"/>
      <c r="AM183" s="40"/>
    </row>
    <row r="184" spans="1:39" s="14" customFormat="1" ht="39.75" customHeight="1" hidden="1">
      <c r="A184" s="45"/>
      <c r="B184" s="26" t="s">
        <v>301</v>
      </c>
      <c r="C184" s="49"/>
      <c r="D184" s="49"/>
      <c r="E184" s="49"/>
      <c r="F184" s="49"/>
      <c r="G184" s="93"/>
      <c r="H184" s="49">
        <f t="shared" si="57"/>
        <v>0</v>
      </c>
      <c r="I184" s="35" t="e">
        <f t="shared" si="58"/>
        <v>#DIV/0!</v>
      </c>
      <c r="J184" s="49"/>
      <c r="K184" s="49"/>
      <c r="L184" s="93"/>
      <c r="M184" s="49">
        <f t="shared" si="59"/>
        <v>0</v>
      </c>
      <c r="N184" s="35" t="e">
        <f t="shared" si="60"/>
        <v>#DIV/0!</v>
      </c>
      <c r="O184" s="49">
        <f t="shared" si="63"/>
        <v>0</v>
      </c>
      <c r="P184" s="35" t="e">
        <f t="shared" si="64"/>
        <v>#DIV/0!</v>
      </c>
      <c r="Q184" s="49">
        <f t="shared" si="61"/>
        <v>0</v>
      </c>
      <c r="R184" s="35" t="e">
        <f t="shared" si="62"/>
        <v>#DIV/0!</v>
      </c>
      <c r="S184" s="49"/>
      <c r="T184" s="41"/>
      <c r="U184" s="91"/>
      <c r="V184" s="40">
        <f t="shared" si="51"/>
        <v>0</v>
      </c>
      <c r="W184" s="40" t="e">
        <f t="shared" si="52"/>
        <v>#DIV/0!</v>
      </c>
      <c r="X184" s="40">
        <f t="shared" si="53"/>
        <v>0</v>
      </c>
      <c r="Y184" s="40" t="e">
        <f t="shared" si="54"/>
        <v>#DIV/0!</v>
      </c>
      <c r="Z184" s="40">
        <f t="shared" si="55"/>
        <v>0</v>
      </c>
      <c r="AA184" s="40" t="e">
        <f t="shared" si="56"/>
        <v>#DIV/0!</v>
      </c>
      <c r="AB184" s="40"/>
      <c r="AC184" s="40"/>
      <c r="AD184" s="22"/>
      <c r="AE184" s="22"/>
      <c r="AF184" s="57"/>
      <c r="AG184" s="22"/>
      <c r="AH184" s="57"/>
      <c r="AI184" s="40"/>
      <c r="AJ184" s="15"/>
      <c r="AK184" s="40"/>
      <c r="AL184" s="15"/>
      <c r="AM184" s="40"/>
    </row>
    <row r="185" spans="1:39" s="14" customFormat="1" ht="25.5" customHeight="1" hidden="1">
      <c r="A185" s="45"/>
      <c r="B185" s="26" t="s">
        <v>118</v>
      </c>
      <c r="C185" s="49"/>
      <c r="D185" s="49"/>
      <c r="E185" s="49"/>
      <c r="F185" s="49"/>
      <c r="G185" s="93"/>
      <c r="H185" s="49">
        <f t="shared" si="57"/>
        <v>0</v>
      </c>
      <c r="I185" s="35" t="e">
        <f t="shared" si="58"/>
        <v>#DIV/0!</v>
      </c>
      <c r="J185" s="49"/>
      <c r="K185" s="49"/>
      <c r="L185" s="93"/>
      <c r="M185" s="49">
        <f t="shared" si="59"/>
        <v>0</v>
      </c>
      <c r="N185" s="35" t="e">
        <f t="shared" si="60"/>
        <v>#DIV/0!</v>
      </c>
      <c r="O185" s="49">
        <f t="shared" si="63"/>
        <v>0</v>
      </c>
      <c r="P185" s="35" t="e">
        <f t="shared" si="64"/>
        <v>#DIV/0!</v>
      </c>
      <c r="Q185" s="49">
        <f t="shared" si="61"/>
        <v>0</v>
      </c>
      <c r="R185" s="35" t="e">
        <f t="shared" si="62"/>
        <v>#DIV/0!</v>
      </c>
      <c r="S185" s="49"/>
      <c r="T185" s="41"/>
      <c r="U185" s="91"/>
      <c r="V185" s="40">
        <f t="shared" si="51"/>
        <v>0</v>
      </c>
      <c r="W185" s="40" t="e">
        <f t="shared" si="52"/>
        <v>#DIV/0!</v>
      </c>
      <c r="X185" s="40">
        <f t="shared" si="53"/>
        <v>0</v>
      </c>
      <c r="Y185" s="40" t="e">
        <f t="shared" si="54"/>
        <v>#DIV/0!</v>
      </c>
      <c r="Z185" s="40">
        <f t="shared" si="55"/>
        <v>0</v>
      </c>
      <c r="AA185" s="40" t="e">
        <f t="shared" si="56"/>
        <v>#DIV/0!</v>
      </c>
      <c r="AB185" s="40"/>
      <c r="AC185" s="40"/>
      <c r="AD185" s="22"/>
      <c r="AE185" s="22"/>
      <c r="AF185" s="57"/>
      <c r="AG185" s="22"/>
      <c r="AH185" s="57"/>
      <c r="AI185" s="40"/>
      <c r="AJ185" s="15"/>
      <c r="AK185" s="40"/>
      <c r="AL185" s="15"/>
      <c r="AM185" s="40"/>
    </row>
    <row r="186" spans="1:39" s="14" customFormat="1" ht="40.5" customHeight="1" hidden="1">
      <c r="A186" s="45"/>
      <c r="B186" s="26" t="s">
        <v>283</v>
      </c>
      <c r="C186" s="49"/>
      <c r="D186" s="49"/>
      <c r="E186" s="49"/>
      <c r="F186" s="49"/>
      <c r="G186" s="93"/>
      <c r="H186" s="49">
        <f t="shared" si="57"/>
        <v>0</v>
      </c>
      <c r="I186" s="35" t="e">
        <f t="shared" si="58"/>
        <v>#DIV/0!</v>
      </c>
      <c r="J186" s="49"/>
      <c r="K186" s="49"/>
      <c r="L186" s="93"/>
      <c r="M186" s="49">
        <f t="shared" si="59"/>
        <v>0</v>
      </c>
      <c r="N186" s="35" t="e">
        <f t="shared" si="60"/>
        <v>#DIV/0!</v>
      </c>
      <c r="O186" s="49">
        <f t="shared" si="63"/>
        <v>0</v>
      </c>
      <c r="P186" s="35" t="e">
        <f t="shared" si="64"/>
        <v>#DIV/0!</v>
      </c>
      <c r="Q186" s="49">
        <f t="shared" si="61"/>
        <v>0</v>
      </c>
      <c r="R186" s="35" t="e">
        <f t="shared" si="62"/>
        <v>#DIV/0!</v>
      </c>
      <c r="S186" s="49"/>
      <c r="T186" s="41"/>
      <c r="U186" s="91"/>
      <c r="V186" s="40">
        <f t="shared" si="51"/>
        <v>0</v>
      </c>
      <c r="W186" s="40" t="e">
        <f t="shared" si="52"/>
        <v>#DIV/0!</v>
      </c>
      <c r="X186" s="40">
        <f t="shared" si="53"/>
        <v>0</v>
      </c>
      <c r="Y186" s="40" t="e">
        <f t="shared" si="54"/>
        <v>#DIV/0!</v>
      </c>
      <c r="Z186" s="40">
        <f t="shared" si="55"/>
        <v>0</v>
      </c>
      <c r="AA186" s="40" t="e">
        <f t="shared" si="56"/>
        <v>#DIV/0!</v>
      </c>
      <c r="AB186" s="40"/>
      <c r="AC186" s="40"/>
      <c r="AD186" s="22"/>
      <c r="AE186" s="22"/>
      <c r="AF186" s="57"/>
      <c r="AG186" s="22"/>
      <c r="AH186" s="57"/>
      <c r="AI186" s="40"/>
      <c r="AJ186" s="15"/>
      <c r="AK186" s="40"/>
      <c r="AL186" s="15"/>
      <c r="AM186" s="40"/>
    </row>
    <row r="187" spans="1:39" s="14" customFormat="1" ht="32.25" customHeight="1" hidden="1">
      <c r="A187" s="45"/>
      <c r="B187" s="26" t="s">
        <v>184</v>
      </c>
      <c r="C187" s="49"/>
      <c r="D187" s="49"/>
      <c r="E187" s="49"/>
      <c r="F187" s="49"/>
      <c r="G187" s="93"/>
      <c r="H187" s="49">
        <f t="shared" si="57"/>
        <v>0</v>
      </c>
      <c r="I187" s="35" t="e">
        <f t="shared" si="58"/>
        <v>#DIV/0!</v>
      </c>
      <c r="J187" s="49"/>
      <c r="K187" s="49"/>
      <c r="L187" s="93"/>
      <c r="M187" s="49">
        <f t="shared" si="59"/>
        <v>0</v>
      </c>
      <c r="N187" s="35" t="e">
        <f t="shared" si="60"/>
        <v>#DIV/0!</v>
      </c>
      <c r="O187" s="49">
        <f t="shared" si="63"/>
        <v>0</v>
      </c>
      <c r="P187" s="35" t="e">
        <f t="shared" si="64"/>
        <v>#DIV/0!</v>
      </c>
      <c r="Q187" s="49">
        <f t="shared" si="61"/>
        <v>0</v>
      </c>
      <c r="R187" s="35" t="e">
        <f t="shared" si="62"/>
        <v>#DIV/0!</v>
      </c>
      <c r="S187" s="49"/>
      <c r="T187" s="41"/>
      <c r="U187" s="91"/>
      <c r="V187" s="40">
        <f t="shared" si="51"/>
        <v>0</v>
      </c>
      <c r="W187" s="40" t="e">
        <f t="shared" si="52"/>
        <v>#DIV/0!</v>
      </c>
      <c r="X187" s="40">
        <f t="shared" si="53"/>
        <v>0</v>
      </c>
      <c r="Y187" s="40" t="e">
        <f t="shared" si="54"/>
        <v>#DIV/0!</v>
      </c>
      <c r="Z187" s="40">
        <f t="shared" si="55"/>
        <v>0</v>
      </c>
      <c r="AA187" s="40" t="e">
        <f t="shared" si="56"/>
        <v>#DIV/0!</v>
      </c>
      <c r="AB187" s="40"/>
      <c r="AC187" s="40"/>
      <c r="AD187" s="22"/>
      <c r="AE187" s="22"/>
      <c r="AF187" s="57"/>
      <c r="AG187" s="22"/>
      <c r="AH187" s="57"/>
      <c r="AI187" s="40"/>
      <c r="AJ187" s="15"/>
      <c r="AK187" s="40"/>
      <c r="AL187" s="15"/>
      <c r="AM187" s="40"/>
    </row>
    <row r="188" spans="1:39" s="14" customFormat="1" ht="33" customHeight="1" hidden="1">
      <c r="A188" s="45"/>
      <c r="B188" s="26" t="s">
        <v>185</v>
      </c>
      <c r="C188" s="49"/>
      <c r="D188" s="49"/>
      <c r="E188" s="49"/>
      <c r="F188" s="49"/>
      <c r="G188" s="93"/>
      <c r="H188" s="49">
        <f t="shared" si="57"/>
        <v>0</v>
      </c>
      <c r="I188" s="35" t="e">
        <f t="shared" si="58"/>
        <v>#DIV/0!</v>
      </c>
      <c r="J188" s="49"/>
      <c r="K188" s="49"/>
      <c r="L188" s="93"/>
      <c r="M188" s="49">
        <f t="shared" si="59"/>
        <v>0</v>
      </c>
      <c r="N188" s="35" t="e">
        <f t="shared" si="60"/>
        <v>#DIV/0!</v>
      </c>
      <c r="O188" s="49">
        <f t="shared" si="63"/>
        <v>0</v>
      </c>
      <c r="P188" s="35" t="e">
        <f t="shared" si="64"/>
        <v>#DIV/0!</v>
      </c>
      <c r="Q188" s="49">
        <f t="shared" si="61"/>
        <v>0</v>
      </c>
      <c r="R188" s="35" t="e">
        <f t="shared" si="62"/>
        <v>#DIV/0!</v>
      </c>
      <c r="S188" s="49"/>
      <c r="T188" s="41"/>
      <c r="U188" s="91"/>
      <c r="V188" s="40">
        <f t="shared" si="51"/>
        <v>0</v>
      </c>
      <c r="W188" s="40" t="e">
        <f t="shared" si="52"/>
        <v>#DIV/0!</v>
      </c>
      <c r="X188" s="40">
        <f t="shared" si="53"/>
        <v>0</v>
      </c>
      <c r="Y188" s="40" t="e">
        <f t="shared" si="54"/>
        <v>#DIV/0!</v>
      </c>
      <c r="Z188" s="40">
        <f t="shared" si="55"/>
        <v>0</v>
      </c>
      <c r="AA188" s="40" t="e">
        <f t="shared" si="56"/>
        <v>#DIV/0!</v>
      </c>
      <c r="AB188" s="40"/>
      <c r="AC188" s="40"/>
      <c r="AD188" s="22"/>
      <c r="AE188" s="22"/>
      <c r="AF188" s="57"/>
      <c r="AG188" s="22"/>
      <c r="AH188" s="57"/>
      <c r="AI188" s="40"/>
      <c r="AJ188" s="15"/>
      <c r="AK188" s="40"/>
      <c r="AL188" s="15"/>
      <c r="AM188" s="40"/>
    </row>
    <row r="189" spans="1:39" s="14" customFormat="1" ht="44.25" customHeight="1" hidden="1">
      <c r="A189" s="45"/>
      <c r="B189" s="26" t="s">
        <v>273</v>
      </c>
      <c r="C189" s="49"/>
      <c r="D189" s="49"/>
      <c r="E189" s="49"/>
      <c r="F189" s="49"/>
      <c r="G189" s="93"/>
      <c r="H189" s="49">
        <f t="shared" si="57"/>
        <v>0</v>
      </c>
      <c r="I189" s="35" t="e">
        <f t="shared" si="58"/>
        <v>#DIV/0!</v>
      </c>
      <c r="J189" s="49"/>
      <c r="K189" s="49"/>
      <c r="L189" s="93"/>
      <c r="M189" s="49">
        <f t="shared" si="59"/>
        <v>0</v>
      </c>
      <c r="N189" s="35" t="e">
        <f t="shared" si="60"/>
        <v>#DIV/0!</v>
      </c>
      <c r="O189" s="49">
        <f t="shared" si="63"/>
        <v>0</v>
      </c>
      <c r="P189" s="35" t="e">
        <f t="shared" si="64"/>
        <v>#DIV/0!</v>
      </c>
      <c r="Q189" s="49">
        <f t="shared" si="61"/>
        <v>0</v>
      </c>
      <c r="R189" s="35" t="e">
        <f t="shared" si="62"/>
        <v>#DIV/0!</v>
      </c>
      <c r="S189" s="49"/>
      <c r="T189" s="41"/>
      <c r="U189" s="91"/>
      <c r="V189" s="40">
        <f t="shared" si="51"/>
        <v>0</v>
      </c>
      <c r="W189" s="40" t="e">
        <f t="shared" si="52"/>
        <v>#DIV/0!</v>
      </c>
      <c r="X189" s="40">
        <f t="shared" si="53"/>
        <v>0</v>
      </c>
      <c r="Y189" s="40" t="e">
        <f t="shared" si="54"/>
        <v>#DIV/0!</v>
      </c>
      <c r="Z189" s="40">
        <f t="shared" si="55"/>
        <v>0</v>
      </c>
      <c r="AA189" s="40" t="e">
        <f t="shared" si="56"/>
        <v>#DIV/0!</v>
      </c>
      <c r="AB189" s="40"/>
      <c r="AC189" s="40"/>
      <c r="AD189" s="22"/>
      <c r="AE189" s="22"/>
      <c r="AF189" s="57"/>
      <c r="AG189" s="22"/>
      <c r="AH189" s="57"/>
      <c r="AI189" s="40"/>
      <c r="AJ189" s="15"/>
      <c r="AK189" s="40"/>
      <c r="AL189" s="15"/>
      <c r="AM189" s="40"/>
    </row>
    <row r="190" spans="1:39" s="14" customFormat="1" ht="24" customHeight="1" hidden="1">
      <c r="A190" s="45"/>
      <c r="B190" s="26" t="s">
        <v>151</v>
      </c>
      <c r="C190" s="49"/>
      <c r="D190" s="49"/>
      <c r="E190" s="49"/>
      <c r="F190" s="49"/>
      <c r="G190" s="93"/>
      <c r="H190" s="49">
        <f t="shared" si="57"/>
        <v>0</v>
      </c>
      <c r="I190" s="35" t="e">
        <f t="shared" si="58"/>
        <v>#DIV/0!</v>
      </c>
      <c r="J190" s="49"/>
      <c r="K190" s="49"/>
      <c r="L190" s="93"/>
      <c r="M190" s="49">
        <f t="shared" si="59"/>
        <v>0</v>
      </c>
      <c r="N190" s="35" t="e">
        <f t="shared" si="60"/>
        <v>#DIV/0!</v>
      </c>
      <c r="O190" s="49">
        <f t="shared" si="63"/>
        <v>0</v>
      </c>
      <c r="P190" s="35" t="e">
        <f t="shared" si="64"/>
        <v>#DIV/0!</v>
      </c>
      <c r="Q190" s="49">
        <f t="shared" si="61"/>
        <v>0</v>
      </c>
      <c r="R190" s="35" t="e">
        <f t="shared" si="62"/>
        <v>#DIV/0!</v>
      </c>
      <c r="S190" s="49"/>
      <c r="T190" s="41"/>
      <c r="U190" s="91"/>
      <c r="V190" s="40">
        <f t="shared" si="51"/>
        <v>0</v>
      </c>
      <c r="W190" s="40" t="e">
        <f t="shared" si="52"/>
        <v>#DIV/0!</v>
      </c>
      <c r="X190" s="40">
        <f t="shared" si="53"/>
        <v>0</v>
      </c>
      <c r="Y190" s="40" t="e">
        <f t="shared" si="54"/>
        <v>#DIV/0!</v>
      </c>
      <c r="Z190" s="40">
        <f t="shared" si="55"/>
        <v>0</v>
      </c>
      <c r="AA190" s="40" t="e">
        <f t="shared" si="56"/>
        <v>#DIV/0!</v>
      </c>
      <c r="AB190" s="40"/>
      <c r="AC190" s="40"/>
      <c r="AD190" s="22"/>
      <c r="AE190" s="22"/>
      <c r="AF190" s="57"/>
      <c r="AG190" s="22"/>
      <c r="AH190" s="57"/>
      <c r="AI190" s="40"/>
      <c r="AJ190" s="15"/>
      <c r="AK190" s="40"/>
      <c r="AL190" s="15"/>
      <c r="AM190" s="40"/>
    </row>
    <row r="191" spans="1:39" s="14" customFormat="1" ht="28.5" customHeight="1" hidden="1">
      <c r="A191" s="45"/>
      <c r="B191" s="26" t="s">
        <v>182</v>
      </c>
      <c r="C191" s="49"/>
      <c r="D191" s="49"/>
      <c r="E191" s="49"/>
      <c r="F191" s="49"/>
      <c r="G191" s="93"/>
      <c r="H191" s="49">
        <f t="shared" si="57"/>
        <v>0</v>
      </c>
      <c r="I191" s="35" t="e">
        <f t="shared" si="58"/>
        <v>#DIV/0!</v>
      </c>
      <c r="J191" s="49"/>
      <c r="K191" s="49"/>
      <c r="L191" s="93"/>
      <c r="M191" s="49">
        <f t="shared" si="59"/>
        <v>0</v>
      </c>
      <c r="N191" s="35" t="e">
        <f t="shared" si="60"/>
        <v>#DIV/0!</v>
      </c>
      <c r="O191" s="49">
        <f t="shared" si="63"/>
        <v>0</v>
      </c>
      <c r="P191" s="35" t="e">
        <f t="shared" si="64"/>
        <v>#DIV/0!</v>
      </c>
      <c r="Q191" s="49">
        <f t="shared" si="61"/>
        <v>0</v>
      </c>
      <c r="R191" s="35" t="e">
        <f t="shared" si="62"/>
        <v>#DIV/0!</v>
      </c>
      <c r="S191" s="49"/>
      <c r="T191" s="41"/>
      <c r="U191" s="91"/>
      <c r="V191" s="40">
        <f t="shared" si="51"/>
        <v>0</v>
      </c>
      <c r="W191" s="40" t="e">
        <f t="shared" si="52"/>
        <v>#DIV/0!</v>
      </c>
      <c r="X191" s="40">
        <f t="shared" si="53"/>
        <v>0</v>
      </c>
      <c r="Y191" s="40" t="e">
        <f t="shared" si="54"/>
        <v>#DIV/0!</v>
      </c>
      <c r="Z191" s="40">
        <f t="shared" si="55"/>
        <v>0</v>
      </c>
      <c r="AA191" s="40" t="e">
        <f t="shared" si="56"/>
        <v>#DIV/0!</v>
      </c>
      <c r="AB191" s="40"/>
      <c r="AC191" s="40"/>
      <c r="AD191" s="22"/>
      <c r="AE191" s="22"/>
      <c r="AF191" s="57"/>
      <c r="AG191" s="22"/>
      <c r="AH191" s="57"/>
      <c r="AI191" s="40"/>
      <c r="AJ191" s="15"/>
      <c r="AK191" s="40"/>
      <c r="AL191" s="15"/>
      <c r="AM191" s="40"/>
    </row>
    <row r="192" spans="1:39" s="14" customFormat="1" ht="28.5" customHeight="1" hidden="1">
      <c r="A192" s="45"/>
      <c r="B192" s="26" t="s">
        <v>285</v>
      </c>
      <c r="C192" s="49"/>
      <c r="D192" s="49"/>
      <c r="E192" s="49"/>
      <c r="F192" s="49"/>
      <c r="G192" s="93"/>
      <c r="H192" s="49">
        <f t="shared" si="57"/>
        <v>0</v>
      </c>
      <c r="I192" s="35" t="e">
        <f t="shared" si="58"/>
        <v>#DIV/0!</v>
      </c>
      <c r="J192" s="49"/>
      <c r="K192" s="49"/>
      <c r="L192" s="93"/>
      <c r="M192" s="49">
        <f t="shared" si="59"/>
        <v>0</v>
      </c>
      <c r="N192" s="35" t="e">
        <f t="shared" si="60"/>
        <v>#DIV/0!</v>
      </c>
      <c r="O192" s="49">
        <f t="shared" si="63"/>
        <v>0</v>
      </c>
      <c r="P192" s="35" t="e">
        <f t="shared" si="64"/>
        <v>#DIV/0!</v>
      </c>
      <c r="Q192" s="49">
        <f t="shared" si="61"/>
        <v>0</v>
      </c>
      <c r="R192" s="35" t="e">
        <f t="shared" si="62"/>
        <v>#DIV/0!</v>
      </c>
      <c r="S192" s="49"/>
      <c r="T192" s="41"/>
      <c r="U192" s="91"/>
      <c r="V192" s="40">
        <f t="shared" si="51"/>
        <v>0</v>
      </c>
      <c r="W192" s="40" t="e">
        <f t="shared" si="52"/>
        <v>#DIV/0!</v>
      </c>
      <c r="X192" s="40">
        <f t="shared" si="53"/>
        <v>0</v>
      </c>
      <c r="Y192" s="40" t="e">
        <f t="shared" si="54"/>
        <v>#DIV/0!</v>
      </c>
      <c r="Z192" s="40">
        <f t="shared" si="55"/>
        <v>0</v>
      </c>
      <c r="AA192" s="40" t="e">
        <f t="shared" si="56"/>
        <v>#DIV/0!</v>
      </c>
      <c r="AB192" s="40"/>
      <c r="AC192" s="40"/>
      <c r="AD192" s="22"/>
      <c r="AE192" s="22"/>
      <c r="AF192" s="57"/>
      <c r="AG192" s="22"/>
      <c r="AH192" s="57"/>
      <c r="AI192" s="40"/>
      <c r="AJ192" s="15"/>
      <c r="AK192" s="40"/>
      <c r="AL192" s="15"/>
      <c r="AM192" s="40"/>
    </row>
    <row r="193" spans="1:39" s="14" customFormat="1" ht="31.5" customHeight="1" hidden="1">
      <c r="A193" s="45"/>
      <c r="B193" s="26" t="s">
        <v>302</v>
      </c>
      <c r="C193" s="49"/>
      <c r="D193" s="49"/>
      <c r="E193" s="49"/>
      <c r="F193" s="49"/>
      <c r="G193" s="93"/>
      <c r="H193" s="49">
        <f t="shared" si="57"/>
        <v>0</v>
      </c>
      <c r="I193" s="35" t="e">
        <f t="shared" si="58"/>
        <v>#DIV/0!</v>
      </c>
      <c r="J193" s="49"/>
      <c r="K193" s="49"/>
      <c r="L193" s="93"/>
      <c r="M193" s="49">
        <f t="shared" si="59"/>
        <v>0</v>
      </c>
      <c r="N193" s="35" t="e">
        <f t="shared" si="60"/>
        <v>#DIV/0!</v>
      </c>
      <c r="O193" s="49">
        <f t="shared" si="63"/>
        <v>0</v>
      </c>
      <c r="P193" s="35" t="e">
        <f t="shared" si="64"/>
        <v>#DIV/0!</v>
      </c>
      <c r="Q193" s="49">
        <f t="shared" si="61"/>
        <v>0</v>
      </c>
      <c r="R193" s="35" t="e">
        <f t="shared" si="62"/>
        <v>#DIV/0!</v>
      </c>
      <c r="S193" s="49"/>
      <c r="T193" s="41"/>
      <c r="U193" s="91"/>
      <c r="V193" s="40">
        <f t="shared" si="51"/>
        <v>0</v>
      </c>
      <c r="W193" s="40" t="e">
        <f t="shared" si="52"/>
        <v>#DIV/0!</v>
      </c>
      <c r="X193" s="40">
        <f t="shared" si="53"/>
        <v>0</v>
      </c>
      <c r="Y193" s="40" t="e">
        <f t="shared" si="54"/>
        <v>#DIV/0!</v>
      </c>
      <c r="Z193" s="40">
        <f t="shared" si="55"/>
        <v>0</v>
      </c>
      <c r="AA193" s="40" t="e">
        <f t="shared" si="56"/>
        <v>#DIV/0!</v>
      </c>
      <c r="AB193" s="40"/>
      <c r="AC193" s="40"/>
      <c r="AD193" s="22"/>
      <c r="AE193" s="22"/>
      <c r="AF193" s="57"/>
      <c r="AG193" s="22"/>
      <c r="AH193" s="57"/>
      <c r="AI193" s="40"/>
      <c r="AJ193" s="15"/>
      <c r="AK193" s="40"/>
      <c r="AL193" s="15"/>
      <c r="AM193" s="40"/>
    </row>
    <row r="194" spans="1:39" s="14" customFormat="1" ht="40.5" customHeight="1" hidden="1">
      <c r="A194" s="45"/>
      <c r="B194" s="26" t="s">
        <v>303</v>
      </c>
      <c r="C194" s="49"/>
      <c r="D194" s="49"/>
      <c r="E194" s="49"/>
      <c r="F194" s="49"/>
      <c r="G194" s="93"/>
      <c r="H194" s="49">
        <f t="shared" si="57"/>
        <v>0</v>
      </c>
      <c r="I194" s="35" t="e">
        <f t="shared" si="58"/>
        <v>#DIV/0!</v>
      </c>
      <c r="J194" s="49"/>
      <c r="K194" s="49"/>
      <c r="L194" s="93"/>
      <c r="M194" s="49">
        <f t="shared" si="59"/>
        <v>0</v>
      </c>
      <c r="N194" s="35" t="e">
        <f t="shared" si="60"/>
        <v>#DIV/0!</v>
      </c>
      <c r="O194" s="49">
        <f t="shared" si="63"/>
        <v>0</v>
      </c>
      <c r="P194" s="35" t="e">
        <f t="shared" si="64"/>
        <v>#DIV/0!</v>
      </c>
      <c r="Q194" s="49">
        <f t="shared" si="61"/>
        <v>0</v>
      </c>
      <c r="R194" s="35" t="e">
        <f t="shared" si="62"/>
        <v>#DIV/0!</v>
      </c>
      <c r="S194" s="49"/>
      <c r="T194" s="41"/>
      <c r="U194" s="91"/>
      <c r="V194" s="40">
        <f t="shared" si="51"/>
        <v>0</v>
      </c>
      <c r="W194" s="40" t="e">
        <f t="shared" si="52"/>
        <v>#DIV/0!</v>
      </c>
      <c r="X194" s="40">
        <f t="shared" si="53"/>
        <v>0</v>
      </c>
      <c r="Y194" s="40" t="e">
        <f t="shared" si="54"/>
        <v>#DIV/0!</v>
      </c>
      <c r="Z194" s="40">
        <f t="shared" si="55"/>
        <v>0</v>
      </c>
      <c r="AA194" s="40" t="e">
        <f t="shared" si="56"/>
        <v>#DIV/0!</v>
      </c>
      <c r="AB194" s="40"/>
      <c r="AC194" s="40"/>
      <c r="AD194" s="22"/>
      <c r="AE194" s="22"/>
      <c r="AF194" s="57"/>
      <c r="AG194" s="22"/>
      <c r="AH194" s="57"/>
      <c r="AI194" s="40"/>
      <c r="AJ194" s="15"/>
      <c r="AK194" s="40"/>
      <c r="AL194" s="15"/>
      <c r="AM194" s="40"/>
    </row>
    <row r="195" spans="1:39" s="14" customFormat="1" ht="26.25" customHeight="1" hidden="1">
      <c r="A195" s="45"/>
      <c r="B195" s="26" t="s">
        <v>113</v>
      </c>
      <c r="C195" s="49"/>
      <c r="D195" s="49"/>
      <c r="E195" s="49"/>
      <c r="F195" s="49"/>
      <c r="G195" s="93"/>
      <c r="H195" s="49">
        <f t="shared" si="57"/>
        <v>0</v>
      </c>
      <c r="I195" s="35" t="e">
        <f t="shared" si="58"/>
        <v>#DIV/0!</v>
      </c>
      <c r="J195" s="49"/>
      <c r="K195" s="49"/>
      <c r="L195" s="93"/>
      <c r="M195" s="49">
        <f t="shared" si="59"/>
        <v>0</v>
      </c>
      <c r="N195" s="35" t="e">
        <f t="shared" si="60"/>
        <v>#DIV/0!</v>
      </c>
      <c r="O195" s="49">
        <f t="shared" si="63"/>
        <v>0</v>
      </c>
      <c r="P195" s="35" t="e">
        <f t="shared" si="64"/>
        <v>#DIV/0!</v>
      </c>
      <c r="Q195" s="49">
        <f t="shared" si="61"/>
        <v>0</v>
      </c>
      <c r="R195" s="35" t="e">
        <f t="shared" si="62"/>
        <v>#DIV/0!</v>
      </c>
      <c r="S195" s="49"/>
      <c r="T195" s="41"/>
      <c r="U195" s="91"/>
      <c r="V195" s="40">
        <f t="shared" si="51"/>
        <v>0</v>
      </c>
      <c r="W195" s="40" t="e">
        <f t="shared" si="52"/>
        <v>#DIV/0!</v>
      </c>
      <c r="X195" s="40">
        <f t="shared" si="53"/>
        <v>0</v>
      </c>
      <c r="Y195" s="40" t="e">
        <f t="shared" si="54"/>
        <v>#DIV/0!</v>
      </c>
      <c r="Z195" s="40">
        <f t="shared" si="55"/>
        <v>0</v>
      </c>
      <c r="AA195" s="40" t="e">
        <f t="shared" si="56"/>
        <v>#DIV/0!</v>
      </c>
      <c r="AB195" s="40"/>
      <c r="AC195" s="40"/>
      <c r="AD195" s="22"/>
      <c r="AE195" s="22"/>
      <c r="AF195" s="57"/>
      <c r="AG195" s="22"/>
      <c r="AH195" s="57"/>
      <c r="AI195" s="40"/>
      <c r="AJ195" s="15"/>
      <c r="AK195" s="40"/>
      <c r="AL195" s="15"/>
      <c r="AM195" s="40"/>
    </row>
    <row r="196" spans="1:39" s="14" customFormat="1" ht="43.5" customHeight="1" hidden="1">
      <c r="A196" s="45"/>
      <c r="B196" s="26" t="s">
        <v>288</v>
      </c>
      <c r="C196" s="49"/>
      <c r="D196" s="49"/>
      <c r="E196" s="49"/>
      <c r="F196" s="49"/>
      <c r="G196" s="93"/>
      <c r="H196" s="49">
        <f t="shared" si="57"/>
        <v>0</v>
      </c>
      <c r="I196" s="35" t="e">
        <f t="shared" si="58"/>
        <v>#DIV/0!</v>
      </c>
      <c r="J196" s="49"/>
      <c r="K196" s="49"/>
      <c r="L196" s="93"/>
      <c r="M196" s="49">
        <f t="shared" si="59"/>
        <v>0</v>
      </c>
      <c r="N196" s="35" t="e">
        <f t="shared" si="60"/>
        <v>#DIV/0!</v>
      </c>
      <c r="O196" s="49">
        <f t="shared" si="63"/>
        <v>0</v>
      </c>
      <c r="P196" s="35" t="e">
        <f t="shared" si="64"/>
        <v>#DIV/0!</v>
      </c>
      <c r="Q196" s="49">
        <f t="shared" si="61"/>
        <v>0</v>
      </c>
      <c r="R196" s="35" t="e">
        <f t="shared" si="62"/>
        <v>#DIV/0!</v>
      </c>
      <c r="S196" s="49"/>
      <c r="T196" s="41"/>
      <c r="U196" s="91"/>
      <c r="V196" s="40">
        <f t="shared" si="51"/>
        <v>0</v>
      </c>
      <c r="W196" s="40" t="e">
        <f t="shared" si="52"/>
        <v>#DIV/0!</v>
      </c>
      <c r="X196" s="40">
        <f t="shared" si="53"/>
        <v>0</v>
      </c>
      <c r="Y196" s="40" t="e">
        <f t="shared" si="54"/>
        <v>#DIV/0!</v>
      </c>
      <c r="Z196" s="40">
        <f t="shared" si="55"/>
        <v>0</v>
      </c>
      <c r="AA196" s="40" t="e">
        <f t="shared" si="56"/>
        <v>#DIV/0!</v>
      </c>
      <c r="AB196" s="40"/>
      <c r="AC196" s="40"/>
      <c r="AD196" s="22"/>
      <c r="AE196" s="22"/>
      <c r="AF196" s="57"/>
      <c r="AG196" s="22"/>
      <c r="AH196" s="57"/>
      <c r="AI196" s="40"/>
      <c r="AJ196" s="15"/>
      <c r="AK196" s="40"/>
      <c r="AL196" s="15"/>
      <c r="AM196" s="40"/>
    </row>
    <row r="197" spans="1:39" s="14" customFormat="1" ht="69.75" customHeight="1" hidden="1">
      <c r="A197" s="45"/>
      <c r="B197" s="26" t="s">
        <v>304</v>
      </c>
      <c r="C197" s="49"/>
      <c r="D197" s="49"/>
      <c r="E197" s="49"/>
      <c r="F197" s="49"/>
      <c r="G197" s="93"/>
      <c r="H197" s="49">
        <f t="shared" si="57"/>
        <v>0</v>
      </c>
      <c r="I197" s="35" t="e">
        <f t="shared" si="58"/>
        <v>#DIV/0!</v>
      </c>
      <c r="J197" s="49"/>
      <c r="K197" s="49"/>
      <c r="L197" s="93"/>
      <c r="M197" s="49">
        <f t="shared" si="59"/>
        <v>0</v>
      </c>
      <c r="N197" s="35" t="e">
        <f t="shared" si="60"/>
        <v>#DIV/0!</v>
      </c>
      <c r="O197" s="49">
        <f t="shared" si="63"/>
        <v>0</v>
      </c>
      <c r="P197" s="35" t="e">
        <f t="shared" si="64"/>
        <v>#DIV/0!</v>
      </c>
      <c r="Q197" s="49">
        <f t="shared" si="61"/>
        <v>0</v>
      </c>
      <c r="R197" s="35" t="e">
        <f t="shared" si="62"/>
        <v>#DIV/0!</v>
      </c>
      <c r="S197" s="49"/>
      <c r="T197" s="41"/>
      <c r="U197" s="91"/>
      <c r="V197" s="40">
        <f t="shared" si="51"/>
        <v>0</v>
      </c>
      <c r="W197" s="40" t="e">
        <f t="shared" si="52"/>
        <v>#DIV/0!</v>
      </c>
      <c r="X197" s="40">
        <f t="shared" si="53"/>
        <v>0</v>
      </c>
      <c r="Y197" s="40" t="e">
        <f t="shared" si="54"/>
        <v>#DIV/0!</v>
      </c>
      <c r="Z197" s="40">
        <f t="shared" si="55"/>
        <v>0</v>
      </c>
      <c r="AA197" s="40" t="e">
        <f t="shared" si="56"/>
        <v>#DIV/0!</v>
      </c>
      <c r="AB197" s="40"/>
      <c r="AC197" s="40"/>
      <c r="AD197" s="22"/>
      <c r="AE197" s="22"/>
      <c r="AF197" s="57"/>
      <c r="AG197" s="22"/>
      <c r="AH197" s="57"/>
      <c r="AI197" s="40"/>
      <c r="AJ197" s="15"/>
      <c r="AK197" s="40"/>
      <c r="AL197" s="15"/>
      <c r="AM197" s="40"/>
    </row>
    <row r="198" spans="1:39" s="14" customFormat="1" ht="28.5" customHeight="1" hidden="1">
      <c r="A198" s="45"/>
      <c r="B198" s="26" t="s">
        <v>275</v>
      </c>
      <c r="C198" s="49"/>
      <c r="D198" s="49"/>
      <c r="E198" s="49"/>
      <c r="F198" s="49"/>
      <c r="G198" s="93"/>
      <c r="H198" s="49">
        <f t="shared" si="57"/>
        <v>0</v>
      </c>
      <c r="I198" s="35" t="e">
        <f t="shared" si="58"/>
        <v>#DIV/0!</v>
      </c>
      <c r="J198" s="49"/>
      <c r="K198" s="49"/>
      <c r="L198" s="93"/>
      <c r="M198" s="49">
        <f t="shared" si="59"/>
        <v>0</v>
      </c>
      <c r="N198" s="35" t="e">
        <f t="shared" si="60"/>
        <v>#DIV/0!</v>
      </c>
      <c r="O198" s="49">
        <f t="shared" si="63"/>
        <v>0</v>
      </c>
      <c r="P198" s="35" t="e">
        <f t="shared" si="64"/>
        <v>#DIV/0!</v>
      </c>
      <c r="Q198" s="49">
        <f t="shared" si="61"/>
        <v>0</v>
      </c>
      <c r="R198" s="35" t="e">
        <f t="shared" si="62"/>
        <v>#DIV/0!</v>
      </c>
      <c r="S198" s="49"/>
      <c r="T198" s="41"/>
      <c r="U198" s="91"/>
      <c r="V198" s="40">
        <f t="shared" si="51"/>
        <v>0</v>
      </c>
      <c r="W198" s="40" t="e">
        <f t="shared" si="52"/>
        <v>#DIV/0!</v>
      </c>
      <c r="X198" s="40">
        <f t="shared" si="53"/>
        <v>0</v>
      </c>
      <c r="Y198" s="40" t="e">
        <f t="shared" si="54"/>
        <v>#DIV/0!</v>
      </c>
      <c r="Z198" s="40">
        <f t="shared" si="55"/>
        <v>0</v>
      </c>
      <c r="AA198" s="40" t="e">
        <f t="shared" si="56"/>
        <v>#DIV/0!</v>
      </c>
      <c r="AB198" s="40"/>
      <c r="AC198" s="40"/>
      <c r="AD198" s="22"/>
      <c r="AE198" s="22"/>
      <c r="AF198" s="57"/>
      <c r="AG198" s="22"/>
      <c r="AH198" s="57"/>
      <c r="AI198" s="40"/>
      <c r="AJ198" s="15"/>
      <c r="AK198" s="40"/>
      <c r="AL198" s="15"/>
      <c r="AM198" s="40"/>
    </row>
    <row r="199" spans="1:39" s="14" customFormat="1" ht="28.5" customHeight="1" hidden="1">
      <c r="A199" s="45"/>
      <c r="B199" s="26" t="s">
        <v>312</v>
      </c>
      <c r="C199" s="49"/>
      <c r="D199" s="49"/>
      <c r="E199" s="49"/>
      <c r="F199" s="49"/>
      <c r="G199" s="93"/>
      <c r="H199" s="49">
        <f t="shared" si="57"/>
        <v>0</v>
      </c>
      <c r="I199" s="35" t="e">
        <f t="shared" si="58"/>
        <v>#DIV/0!</v>
      </c>
      <c r="J199" s="49"/>
      <c r="K199" s="49"/>
      <c r="L199" s="93"/>
      <c r="M199" s="49">
        <f t="shared" si="59"/>
        <v>0</v>
      </c>
      <c r="N199" s="35" t="e">
        <f t="shared" si="60"/>
        <v>#DIV/0!</v>
      </c>
      <c r="O199" s="49">
        <f t="shared" si="63"/>
        <v>0</v>
      </c>
      <c r="P199" s="35" t="e">
        <f t="shared" si="64"/>
        <v>#DIV/0!</v>
      </c>
      <c r="Q199" s="49">
        <f t="shared" si="61"/>
        <v>0</v>
      </c>
      <c r="R199" s="35" t="e">
        <f t="shared" si="62"/>
        <v>#DIV/0!</v>
      </c>
      <c r="S199" s="49"/>
      <c r="T199" s="41"/>
      <c r="U199" s="91"/>
      <c r="V199" s="40">
        <f t="shared" si="51"/>
        <v>0</v>
      </c>
      <c r="W199" s="40" t="e">
        <f t="shared" si="52"/>
        <v>#DIV/0!</v>
      </c>
      <c r="X199" s="40">
        <f t="shared" si="53"/>
        <v>0</v>
      </c>
      <c r="Y199" s="40" t="e">
        <f t="shared" si="54"/>
        <v>#DIV/0!</v>
      </c>
      <c r="Z199" s="40">
        <f t="shared" si="55"/>
        <v>0</v>
      </c>
      <c r="AA199" s="40" t="e">
        <f t="shared" si="56"/>
        <v>#DIV/0!</v>
      </c>
      <c r="AB199" s="40"/>
      <c r="AC199" s="40"/>
      <c r="AD199" s="22"/>
      <c r="AE199" s="22"/>
      <c r="AF199" s="57"/>
      <c r="AG199" s="22"/>
      <c r="AH199" s="57"/>
      <c r="AI199" s="40"/>
      <c r="AJ199" s="15"/>
      <c r="AK199" s="40"/>
      <c r="AL199" s="15"/>
      <c r="AM199" s="40"/>
    </row>
    <row r="200" spans="1:39" s="14" customFormat="1" ht="28.5" customHeight="1" hidden="1">
      <c r="A200" s="45"/>
      <c r="B200" s="26" t="s">
        <v>305</v>
      </c>
      <c r="C200" s="49"/>
      <c r="D200" s="49"/>
      <c r="E200" s="49"/>
      <c r="F200" s="49"/>
      <c r="G200" s="93"/>
      <c r="H200" s="49">
        <f t="shared" si="57"/>
        <v>0</v>
      </c>
      <c r="I200" s="35" t="e">
        <f t="shared" si="58"/>
        <v>#DIV/0!</v>
      </c>
      <c r="J200" s="49"/>
      <c r="K200" s="49"/>
      <c r="L200" s="93"/>
      <c r="M200" s="49">
        <f t="shared" si="59"/>
        <v>0</v>
      </c>
      <c r="N200" s="35" t="e">
        <f t="shared" si="60"/>
        <v>#DIV/0!</v>
      </c>
      <c r="O200" s="49">
        <f t="shared" si="63"/>
        <v>0</v>
      </c>
      <c r="P200" s="35" t="e">
        <f t="shared" si="64"/>
        <v>#DIV/0!</v>
      </c>
      <c r="Q200" s="49">
        <f t="shared" si="61"/>
        <v>0</v>
      </c>
      <c r="R200" s="35" t="e">
        <f t="shared" si="62"/>
        <v>#DIV/0!</v>
      </c>
      <c r="S200" s="49"/>
      <c r="T200" s="41"/>
      <c r="U200" s="91"/>
      <c r="V200" s="40">
        <f t="shared" si="51"/>
        <v>0</v>
      </c>
      <c r="W200" s="40" t="e">
        <f t="shared" si="52"/>
        <v>#DIV/0!</v>
      </c>
      <c r="X200" s="40">
        <f t="shared" si="53"/>
        <v>0</v>
      </c>
      <c r="Y200" s="40" t="e">
        <f t="shared" si="54"/>
        <v>#DIV/0!</v>
      </c>
      <c r="Z200" s="40">
        <f t="shared" si="55"/>
        <v>0</v>
      </c>
      <c r="AA200" s="40" t="e">
        <f t="shared" si="56"/>
        <v>#DIV/0!</v>
      </c>
      <c r="AB200" s="40"/>
      <c r="AC200" s="40"/>
      <c r="AD200" s="22"/>
      <c r="AE200" s="22"/>
      <c r="AF200" s="57"/>
      <c r="AG200" s="22"/>
      <c r="AH200" s="57"/>
      <c r="AI200" s="40"/>
      <c r="AJ200" s="15"/>
      <c r="AK200" s="40"/>
      <c r="AL200" s="15"/>
      <c r="AM200" s="40"/>
    </row>
    <row r="201" spans="1:39" s="14" customFormat="1" ht="70.5" customHeight="1" hidden="1">
      <c r="A201" s="45"/>
      <c r="B201" s="26" t="s">
        <v>306</v>
      </c>
      <c r="C201" s="49"/>
      <c r="D201" s="49"/>
      <c r="E201" s="49"/>
      <c r="F201" s="49"/>
      <c r="G201" s="93"/>
      <c r="H201" s="49">
        <f t="shared" si="57"/>
        <v>0</v>
      </c>
      <c r="I201" s="35" t="e">
        <f t="shared" si="58"/>
        <v>#DIV/0!</v>
      </c>
      <c r="J201" s="49"/>
      <c r="K201" s="49"/>
      <c r="L201" s="93"/>
      <c r="M201" s="49">
        <f t="shared" si="59"/>
        <v>0</v>
      </c>
      <c r="N201" s="35" t="e">
        <f t="shared" si="60"/>
        <v>#DIV/0!</v>
      </c>
      <c r="O201" s="49">
        <f t="shared" si="63"/>
        <v>0</v>
      </c>
      <c r="P201" s="35" t="e">
        <f t="shared" si="64"/>
        <v>#DIV/0!</v>
      </c>
      <c r="Q201" s="49">
        <f t="shared" si="61"/>
        <v>0</v>
      </c>
      <c r="R201" s="35" t="e">
        <f t="shared" si="62"/>
        <v>#DIV/0!</v>
      </c>
      <c r="S201" s="49"/>
      <c r="T201" s="41"/>
      <c r="U201" s="91"/>
      <c r="V201" s="40">
        <f t="shared" si="51"/>
        <v>0</v>
      </c>
      <c r="W201" s="40" t="e">
        <f t="shared" si="52"/>
        <v>#DIV/0!</v>
      </c>
      <c r="X201" s="40">
        <f t="shared" si="53"/>
        <v>0</v>
      </c>
      <c r="Y201" s="40" t="e">
        <f t="shared" si="54"/>
        <v>#DIV/0!</v>
      </c>
      <c r="Z201" s="40">
        <f t="shared" si="55"/>
        <v>0</v>
      </c>
      <c r="AA201" s="40" t="e">
        <f t="shared" si="56"/>
        <v>#DIV/0!</v>
      </c>
      <c r="AB201" s="40"/>
      <c r="AC201" s="40"/>
      <c r="AD201" s="22"/>
      <c r="AE201" s="22"/>
      <c r="AF201" s="57"/>
      <c r="AG201" s="22"/>
      <c r="AH201" s="57"/>
      <c r="AI201" s="40"/>
      <c r="AJ201" s="15"/>
      <c r="AK201" s="40"/>
      <c r="AL201" s="15"/>
      <c r="AM201" s="40"/>
    </row>
    <row r="202" spans="1:39" s="14" customFormat="1" ht="21.75" customHeight="1" hidden="1">
      <c r="A202" s="45"/>
      <c r="B202" s="26"/>
      <c r="C202" s="49"/>
      <c r="D202" s="49"/>
      <c r="E202" s="49"/>
      <c r="F202" s="49"/>
      <c r="G202" s="93"/>
      <c r="H202" s="49">
        <f t="shared" si="57"/>
        <v>0</v>
      </c>
      <c r="I202" s="35" t="e">
        <f t="shared" si="58"/>
        <v>#DIV/0!</v>
      </c>
      <c r="J202" s="49"/>
      <c r="K202" s="49"/>
      <c r="L202" s="93"/>
      <c r="M202" s="49">
        <f t="shared" si="59"/>
        <v>0</v>
      </c>
      <c r="N202" s="35" t="e">
        <f t="shared" si="60"/>
        <v>#DIV/0!</v>
      </c>
      <c r="O202" s="49">
        <f t="shared" si="63"/>
        <v>0</v>
      </c>
      <c r="P202" s="35" t="e">
        <f t="shared" si="64"/>
        <v>#DIV/0!</v>
      </c>
      <c r="Q202" s="49">
        <f t="shared" si="61"/>
        <v>0</v>
      </c>
      <c r="R202" s="35" t="e">
        <f t="shared" si="62"/>
        <v>#DIV/0!</v>
      </c>
      <c r="S202" s="49"/>
      <c r="T202" s="41"/>
      <c r="U202" s="91"/>
      <c r="V202" s="40">
        <f t="shared" si="51"/>
        <v>0</v>
      </c>
      <c r="W202" s="40" t="e">
        <f t="shared" si="52"/>
        <v>#DIV/0!</v>
      </c>
      <c r="X202" s="40">
        <f t="shared" si="53"/>
        <v>0</v>
      </c>
      <c r="Y202" s="40" t="e">
        <f t="shared" si="54"/>
        <v>#DIV/0!</v>
      </c>
      <c r="Z202" s="40">
        <f t="shared" si="55"/>
        <v>0</v>
      </c>
      <c r="AA202" s="40" t="e">
        <f t="shared" si="56"/>
        <v>#DIV/0!</v>
      </c>
      <c r="AB202" s="40"/>
      <c r="AC202" s="40"/>
      <c r="AD202" s="22"/>
      <c r="AE202" s="22"/>
      <c r="AF202" s="57"/>
      <c r="AG202" s="22"/>
      <c r="AH202" s="57"/>
      <c r="AI202" s="40"/>
      <c r="AJ202" s="15"/>
      <c r="AK202" s="40"/>
      <c r="AL202" s="15"/>
      <c r="AM202" s="40"/>
    </row>
    <row r="203" spans="1:39" s="1" customFormat="1" ht="21" customHeight="1">
      <c r="A203" s="4" t="s">
        <v>155</v>
      </c>
      <c r="B203" s="5" t="s">
        <v>58</v>
      </c>
      <c r="C203" s="22">
        <v>1849997.25277</v>
      </c>
      <c r="D203" s="22">
        <v>1849069.51774</v>
      </c>
      <c r="E203" s="22">
        <v>1929269.49144</v>
      </c>
      <c r="F203" s="22">
        <v>1876135.10504</v>
      </c>
      <c r="G203" s="57">
        <v>1997485.48833</v>
      </c>
      <c r="H203" s="55">
        <f t="shared" si="57"/>
        <v>121350.38329000003</v>
      </c>
      <c r="I203" s="33">
        <f t="shared" si="58"/>
        <v>106.46810472039074</v>
      </c>
      <c r="J203" s="22">
        <v>2103436.42</v>
      </c>
      <c r="K203" s="22">
        <v>2136069.041</v>
      </c>
      <c r="L203" s="57">
        <v>2150853.646</v>
      </c>
      <c r="M203" s="55">
        <f t="shared" si="59"/>
        <v>47417.22600000026</v>
      </c>
      <c r="N203" s="33">
        <f t="shared" si="60"/>
        <v>102.25427426991116</v>
      </c>
      <c r="O203" s="55">
        <f t="shared" si="63"/>
        <v>14784.604999999981</v>
      </c>
      <c r="P203" s="33">
        <f t="shared" si="64"/>
        <v>100.69214078366487</v>
      </c>
      <c r="Q203" s="55">
        <f t="shared" si="61"/>
        <v>153368.1576700001</v>
      </c>
      <c r="R203" s="33">
        <f t="shared" si="62"/>
        <v>107.67806117070838</v>
      </c>
      <c r="S203" s="22"/>
      <c r="T203" s="22">
        <v>2106065.19</v>
      </c>
      <c r="U203" s="57">
        <v>2194612.2</v>
      </c>
      <c r="V203" s="38">
        <f t="shared" si="51"/>
        <v>58543.158999999985</v>
      </c>
      <c r="W203" s="38">
        <f t="shared" si="52"/>
        <v>102.74069601105182</v>
      </c>
      <c r="X203" s="38">
        <f t="shared" si="53"/>
        <v>43758.554000000004</v>
      </c>
      <c r="Y203" s="38">
        <f t="shared" si="54"/>
        <v>102.03447380445337</v>
      </c>
      <c r="Z203" s="38">
        <f t="shared" si="55"/>
        <v>197126.7116700001</v>
      </c>
      <c r="AA203" s="38">
        <f t="shared" si="56"/>
        <v>109.8687431183697</v>
      </c>
      <c r="AB203" s="38">
        <f>U203/T203*100</f>
        <v>104.2043812518453</v>
      </c>
      <c r="AC203" s="38"/>
      <c r="AD203" s="22">
        <v>2095514.79</v>
      </c>
      <c r="AE203" s="22"/>
      <c r="AF203" s="57">
        <v>2180631.8</v>
      </c>
      <c r="AG203" s="22"/>
      <c r="AH203" s="57">
        <v>2169953.8</v>
      </c>
      <c r="AI203" s="38">
        <f>AF203/AD203*100</f>
        <v>104.06186634454629</v>
      </c>
      <c r="AJ203" s="22">
        <f>AF203-U203</f>
        <v>-13980.400000000373</v>
      </c>
      <c r="AK203" s="38">
        <f>AF203/U203*100</f>
        <v>99.36296717934948</v>
      </c>
      <c r="AL203" s="22">
        <f>AH203-AF203</f>
        <v>-10678</v>
      </c>
      <c r="AM203" s="38">
        <f>AH203/AF203*100</f>
        <v>99.5103254020234</v>
      </c>
    </row>
    <row r="204" spans="1:39" ht="32.25" customHeight="1" hidden="1">
      <c r="A204" s="6" t="s">
        <v>156</v>
      </c>
      <c r="B204" s="24" t="s">
        <v>102</v>
      </c>
      <c r="C204" s="27"/>
      <c r="D204" s="27"/>
      <c r="E204" s="27">
        <f>SUM(E205:E206)</f>
        <v>0</v>
      </c>
      <c r="F204" s="27">
        <f>SUM(F205:F206)</f>
        <v>0</v>
      </c>
      <c r="G204" s="86">
        <f>SUM(G205:G206)</f>
        <v>0</v>
      </c>
      <c r="H204" s="50">
        <f t="shared" si="57"/>
        <v>0</v>
      </c>
      <c r="I204" s="34" t="e">
        <f t="shared" si="58"/>
        <v>#DIV/0!</v>
      </c>
      <c r="J204" s="27">
        <f>SUM(J205:J206)</f>
        <v>0</v>
      </c>
      <c r="K204" s="27">
        <f>SUM(K205:K206)</f>
        <v>0</v>
      </c>
      <c r="L204" s="86">
        <f>SUM(L205:L206)</f>
        <v>0</v>
      </c>
      <c r="M204" s="50">
        <f t="shared" si="59"/>
        <v>0</v>
      </c>
      <c r="N204" s="34" t="e">
        <f t="shared" si="60"/>
        <v>#DIV/0!</v>
      </c>
      <c r="O204" s="50">
        <f t="shared" si="63"/>
        <v>0</v>
      </c>
      <c r="P204" s="34" t="e">
        <f t="shared" si="64"/>
        <v>#DIV/0!</v>
      </c>
      <c r="Q204" s="50">
        <f t="shared" si="61"/>
        <v>0</v>
      </c>
      <c r="R204" s="34" t="e">
        <f t="shared" si="62"/>
        <v>#DIV/0!</v>
      </c>
      <c r="S204" s="27">
        <f>SUM(S205:S206)</f>
        <v>0</v>
      </c>
      <c r="T204" s="27"/>
      <c r="U204" s="86"/>
      <c r="V204" s="39">
        <f t="shared" si="51"/>
        <v>0</v>
      </c>
      <c r="W204" s="39" t="e">
        <f t="shared" si="52"/>
        <v>#DIV/0!</v>
      </c>
      <c r="X204" s="39">
        <f t="shared" si="53"/>
        <v>0</v>
      </c>
      <c r="Y204" s="39" t="e">
        <f t="shared" si="54"/>
        <v>#DIV/0!</v>
      </c>
      <c r="Z204" s="39">
        <f t="shared" si="55"/>
        <v>0</v>
      </c>
      <c r="AA204" s="39" t="e">
        <f t="shared" si="56"/>
        <v>#DIV/0!</v>
      </c>
      <c r="AB204" s="39"/>
      <c r="AC204" s="39"/>
      <c r="AD204" s="22"/>
      <c r="AE204" s="22"/>
      <c r="AF204" s="57"/>
      <c r="AG204" s="22"/>
      <c r="AH204" s="57"/>
      <c r="AI204" s="39"/>
      <c r="AJ204" s="27"/>
      <c r="AK204" s="38" t="e">
        <f aca="true" t="shared" si="65" ref="AK204:AK229">AF204/U204*100</f>
        <v>#DIV/0!</v>
      </c>
      <c r="AL204" s="27"/>
      <c r="AM204" s="39"/>
    </row>
    <row r="205" spans="1:39" s="14" customFormat="1" ht="24" customHeight="1" hidden="1">
      <c r="A205" s="3"/>
      <c r="B205" s="20" t="s">
        <v>103</v>
      </c>
      <c r="C205" s="15"/>
      <c r="D205" s="15"/>
      <c r="E205" s="15"/>
      <c r="F205" s="15"/>
      <c r="G205" s="59"/>
      <c r="H205" s="49">
        <f t="shared" si="57"/>
        <v>0</v>
      </c>
      <c r="I205" s="35" t="e">
        <f t="shared" si="58"/>
        <v>#DIV/0!</v>
      </c>
      <c r="J205" s="15"/>
      <c r="K205" s="15"/>
      <c r="L205" s="59"/>
      <c r="M205" s="49">
        <f t="shared" si="59"/>
        <v>0</v>
      </c>
      <c r="N205" s="35" t="e">
        <f t="shared" si="60"/>
        <v>#DIV/0!</v>
      </c>
      <c r="O205" s="49">
        <f t="shared" si="63"/>
        <v>0</v>
      </c>
      <c r="P205" s="35" t="e">
        <f t="shared" si="64"/>
        <v>#DIV/0!</v>
      </c>
      <c r="Q205" s="49">
        <f t="shared" si="61"/>
        <v>0</v>
      </c>
      <c r="R205" s="35" t="e">
        <f t="shared" si="62"/>
        <v>#DIV/0!</v>
      </c>
      <c r="S205" s="15"/>
      <c r="T205" s="15"/>
      <c r="U205" s="59"/>
      <c r="V205" s="40">
        <f t="shared" si="51"/>
        <v>0</v>
      </c>
      <c r="W205" s="40" t="e">
        <f t="shared" si="52"/>
        <v>#DIV/0!</v>
      </c>
      <c r="X205" s="40">
        <f t="shared" si="53"/>
        <v>0</v>
      </c>
      <c r="Y205" s="40" t="e">
        <f t="shared" si="54"/>
        <v>#DIV/0!</v>
      </c>
      <c r="Z205" s="40">
        <f t="shared" si="55"/>
        <v>0</v>
      </c>
      <c r="AA205" s="40" t="e">
        <f t="shared" si="56"/>
        <v>#DIV/0!</v>
      </c>
      <c r="AB205" s="40"/>
      <c r="AC205" s="40"/>
      <c r="AD205" s="22"/>
      <c r="AE205" s="22"/>
      <c r="AF205" s="57"/>
      <c r="AG205" s="22"/>
      <c r="AH205" s="57"/>
      <c r="AI205" s="40"/>
      <c r="AJ205" s="15"/>
      <c r="AK205" s="38" t="e">
        <f t="shared" si="65"/>
        <v>#DIV/0!</v>
      </c>
      <c r="AL205" s="15"/>
      <c r="AM205" s="40"/>
    </row>
    <row r="206" spans="1:39" s="14" customFormat="1" ht="28.5" customHeight="1" hidden="1">
      <c r="A206" s="3"/>
      <c r="B206" s="20" t="s">
        <v>104</v>
      </c>
      <c r="C206" s="15"/>
      <c r="D206" s="15"/>
      <c r="E206" s="15"/>
      <c r="F206" s="15"/>
      <c r="G206" s="59"/>
      <c r="H206" s="49">
        <f t="shared" si="57"/>
        <v>0</v>
      </c>
      <c r="I206" s="35" t="e">
        <f t="shared" si="58"/>
        <v>#DIV/0!</v>
      </c>
      <c r="J206" s="15"/>
      <c r="K206" s="15"/>
      <c r="L206" s="59"/>
      <c r="M206" s="49">
        <f t="shared" si="59"/>
        <v>0</v>
      </c>
      <c r="N206" s="35" t="e">
        <f t="shared" si="60"/>
        <v>#DIV/0!</v>
      </c>
      <c r="O206" s="49">
        <f t="shared" si="63"/>
        <v>0</v>
      </c>
      <c r="P206" s="35" t="e">
        <f t="shared" si="64"/>
        <v>#DIV/0!</v>
      </c>
      <c r="Q206" s="49">
        <f t="shared" si="61"/>
        <v>0</v>
      </c>
      <c r="R206" s="35" t="e">
        <f t="shared" si="62"/>
        <v>#DIV/0!</v>
      </c>
      <c r="S206" s="15"/>
      <c r="T206" s="15"/>
      <c r="U206" s="59"/>
      <c r="V206" s="40">
        <f t="shared" si="51"/>
        <v>0</v>
      </c>
      <c r="W206" s="40" t="e">
        <f t="shared" si="52"/>
        <v>#DIV/0!</v>
      </c>
      <c r="X206" s="40">
        <f t="shared" si="53"/>
        <v>0</v>
      </c>
      <c r="Y206" s="40" t="e">
        <f t="shared" si="54"/>
        <v>#DIV/0!</v>
      </c>
      <c r="Z206" s="40">
        <f t="shared" si="55"/>
        <v>0</v>
      </c>
      <c r="AA206" s="40" t="e">
        <f t="shared" si="56"/>
        <v>#DIV/0!</v>
      </c>
      <c r="AB206" s="40"/>
      <c r="AC206" s="40"/>
      <c r="AD206" s="22"/>
      <c r="AE206" s="22"/>
      <c r="AF206" s="57"/>
      <c r="AG206" s="22"/>
      <c r="AH206" s="57"/>
      <c r="AI206" s="40"/>
      <c r="AJ206" s="15"/>
      <c r="AK206" s="38" t="e">
        <f t="shared" si="65"/>
        <v>#DIV/0!</v>
      </c>
      <c r="AL206" s="15"/>
      <c r="AM206" s="40"/>
    </row>
    <row r="207" spans="1:39" ht="27" customHeight="1" hidden="1">
      <c r="A207" s="6" t="s">
        <v>157</v>
      </c>
      <c r="B207" s="24" t="s">
        <v>105</v>
      </c>
      <c r="C207" s="27"/>
      <c r="D207" s="27"/>
      <c r="E207" s="27">
        <f>SUM(E208:E217)</f>
        <v>0</v>
      </c>
      <c r="F207" s="27">
        <f>SUM(F208:F217)</f>
        <v>0</v>
      </c>
      <c r="G207" s="86">
        <f>SUM(G208:G217)</f>
        <v>0</v>
      </c>
      <c r="H207" s="50">
        <f t="shared" si="57"/>
        <v>0</v>
      </c>
      <c r="I207" s="34" t="e">
        <f t="shared" si="58"/>
        <v>#DIV/0!</v>
      </c>
      <c r="J207" s="27">
        <f>SUM(J208:J217)</f>
        <v>0</v>
      </c>
      <c r="K207" s="27">
        <f>SUM(K208:K217)</f>
        <v>0</v>
      </c>
      <c r="L207" s="86">
        <f>SUM(L208:L217)</f>
        <v>0</v>
      </c>
      <c r="M207" s="50">
        <f t="shared" si="59"/>
        <v>0</v>
      </c>
      <c r="N207" s="34" t="e">
        <f t="shared" si="60"/>
        <v>#DIV/0!</v>
      </c>
      <c r="O207" s="50">
        <f t="shared" si="63"/>
        <v>0</v>
      </c>
      <c r="P207" s="34" t="e">
        <f t="shared" si="64"/>
        <v>#DIV/0!</v>
      </c>
      <c r="Q207" s="50">
        <f t="shared" si="61"/>
        <v>0</v>
      </c>
      <c r="R207" s="34" t="e">
        <f t="shared" si="62"/>
        <v>#DIV/0!</v>
      </c>
      <c r="S207" s="27">
        <f>SUM(S208:S217)</f>
        <v>0</v>
      </c>
      <c r="T207" s="27"/>
      <c r="U207" s="86"/>
      <c r="V207" s="39">
        <f t="shared" si="51"/>
        <v>0</v>
      </c>
      <c r="W207" s="39" t="e">
        <f t="shared" si="52"/>
        <v>#DIV/0!</v>
      </c>
      <c r="X207" s="39">
        <f t="shared" si="53"/>
        <v>0</v>
      </c>
      <c r="Y207" s="39" t="e">
        <f t="shared" si="54"/>
        <v>#DIV/0!</v>
      </c>
      <c r="Z207" s="39">
        <f t="shared" si="55"/>
        <v>0</v>
      </c>
      <c r="AA207" s="39" t="e">
        <f t="shared" si="56"/>
        <v>#DIV/0!</v>
      </c>
      <c r="AB207" s="39"/>
      <c r="AC207" s="39"/>
      <c r="AD207" s="22"/>
      <c r="AE207" s="22"/>
      <c r="AF207" s="57"/>
      <c r="AG207" s="22"/>
      <c r="AH207" s="57"/>
      <c r="AI207" s="39"/>
      <c r="AJ207" s="27"/>
      <c r="AK207" s="38" t="e">
        <f t="shared" si="65"/>
        <v>#DIV/0!</v>
      </c>
      <c r="AL207" s="27"/>
      <c r="AM207" s="39"/>
    </row>
    <row r="208" spans="1:39" s="14" customFormat="1" ht="29.25" customHeight="1" hidden="1">
      <c r="A208" s="3"/>
      <c r="B208" s="20" t="s">
        <v>246</v>
      </c>
      <c r="C208" s="15"/>
      <c r="D208" s="15"/>
      <c r="E208" s="15"/>
      <c r="F208" s="15"/>
      <c r="G208" s="59"/>
      <c r="H208" s="49">
        <f t="shared" si="57"/>
        <v>0</v>
      </c>
      <c r="I208" s="35" t="e">
        <f t="shared" si="58"/>
        <v>#DIV/0!</v>
      </c>
      <c r="J208" s="15"/>
      <c r="K208" s="15"/>
      <c r="L208" s="59"/>
      <c r="M208" s="49">
        <f t="shared" si="59"/>
        <v>0</v>
      </c>
      <c r="N208" s="35" t="e">
        <f t="shared" si="60"/>
        <v>#DIV/0!</v>
      </c>
      <c r="O208" s="49">
        <f t="shared" si="63"/>
        <v>0</v>
      </c>
      <c r="P208" s="35" t="e">
        <f t="shared" si="64"/>
        <v>#DIV/0!</v>
      </c>
      <c r="Q208" s="49">
        <f t="shared" si="61"/>
        <v>0</v>
      </c>
      <c r="R208" s="35" t="e">
        <f t="shared" si="62"/>
        <v>#DIV/0!</v>
      </c>
      <c r="S208" s="15"/>
      <c r="T208" s="15"/>
      <c r="U208" s="59"/>
      <c r="V208" s="40">
        <f t="shared" si="51"/>
        <v>0</v>
      </c>
      <c r="W208" s="40" t="e">
        <f t="shared" si="52"/>
        <v>#DIV/0!</v>
      </c>
      <c r="X208" s="40">
        <f t="shared" si="53"/>
        <v>0</v>
      </c>
      <c r="Y208" s="40" t="e">
        <f t="shared" si="54"/>
        <v>#DIV/0!</v>
      </c>
      <c r="Z208" s="40">
        <f t="shared" si="55"/>
        <v>0</v>
      </c>
      <c r="AA208" s="40" t="e">
        <f t="shared" si="56"/>
        <v>#DIV/0!</v>
      </c>
      <c r="AB208" s="40"/>
      <c r="AC208" s="40"/>
      <c r="AD208" s="22"/>
      <c r="AE208" s="22"/>
      <c r="AF208" s="57"/>
      <c r="AG208" s="22"/>
      <c r="AH208" s="57"/>
      <c r="AI208" s="40"/>
      <c r="AJ208" s="15"/>
      <c r="AK208" s="38" t="e">
        <f t="shared" si="65"/>
        <v>#DIV/0!</v>
      </c>
      <c r="AL208" s="15"/>
      <c r="AM208" s="40"/>
    </row>
    <row r="209" spans="1:39" s="14" customFormat="1" ht="42" customHeight="1" hidden="1">
      <c r="A209" s="3"/>
      <c r="B209" s="20" t="s">
        <v>247</v>
      </c>
      <c r="C209" s="15"/>
      <c r="D209" s="15"/>
      <c r="E209" s="15"/>
      <c r="F209" s="15"/>
      <c r="G209" s="59"/>
      <c r="H209" s="49">
        <f t="shared" si="57"/>
        <v>0</v>
      </c>
      <c r="I209" s="35" t="e">
        <f t="shared" si="58"/>
        <v>#DIV/0!</v>
      </c>
      <c r="J209" s="15"/>
      <c r="K209" s="15"/>
      <c r="L209" s="59"/>
      <c r="M209" s="49">
        <f t="shared" si="59"/>
        <v>0</v>
      </c>
      <c r="N209" s="35" t="e">
        <f t="shared" si="60"/>
        <v>#DIV/0!</v>
      </c>
      <c r="O209" s="49">
        <f t="shared" si="63"/>
        <v>0</v>
      </c>
      <c r="P209" s="35" t="e">
        <f t="shared" si="64"/>
        <v>#DIV/0!</v>
      </c>
      <c r="Q209" s="49">
        <f t="shared" si="61"/>
        <v>0</v>
      </c>
      <c r="R209" s="35" t="e">
        <f t="shared" si="62"/>
        <v>#DIV/0!</v>
      </c>
      <c r="S209" s="15"/>
      <c r="T209" s="15"/>
      <c r="U209" s="59"/>
      <c r="V209" s="40">
        <f t="shared" si="51"/>
        <v>0</v>
      </c>
      <c r="W209" s="40" t="e">
        <f t="shared" si="52"/>
        <v>#DIV/0!</v>
      </c>
      <c r="X209" s="40">
        <f t="shared" si="53"/>
        <v>0</v>
      </c>
      <c r="Y209" s="40" t="e">
        <f t="shared" si="54"/>
        <v>#DIV/0!</v>
      </c>
      <c r="Z209" s="40">
        <f t="shared" si="55"/>
        <v>0</v>
      </c>
      <c r="AA209" s="40" t="e">
        <f t="shared" si="56"/>
        <v>#DIV/0!</v>
      </c>
      <c r="AB209" s="40"/>
      <c r="AC209" s="40"/>
      <c r="AD209" s="22"/>
      <c r="AE209" s="22"/>
      <c r="AF209" s="57"/>
      <c r="AG209" s="22"/>
      <c r="AH209" s="57"/>
      <c r="AI209" s="40"/>
      <c r="AJ209" s="15"/>
      <c r="AK209" s="38" t="e">
        <f t="shared" si="65"/>
        <v>#DIV/0!</v>
      </c>
      <c r="AL209" s="15"/>
      <c r="AM209" s="40"/>
    </row>
    <row r="210" spans="1:39" s="14" customFormat="1" ht="42" customHeight="1" hidden="1">
      <c r="A210" s="3"/>
      <c r="B210" s="20" t="s">
        <v>248</v>
      </c>
      <c r="C210" s="15"/>
      <c r="D210" s="15"/>
      <c r="E210" s="15"/>
      <c r="F210" s="15"/>
      <c r="G210" s="59"/>
      <c r="H210" s="49">
        <f t="shared" si="57"/>
        <v>0</v>
      </c>
      <c r="I210" s="35" t="e">
        <f t="shared" si="58"/>
        <v>#DIV/0!</v>
      </c>
      <c r="J210" s="15"/>
      <c r="K210" s="15"/>
      <c r="L210" s="59"/>
      <c r="M210" s="49">
        <f t="shared" si="59"/>
        <v>0</v>
      </c>
      <c r="N210" s="35" t="e">
        <f t="shared" si="60"/>
        <v>#DIV/0!</v>
      </c>
      <c r="O210" s="49">
        <f t="shared" si="63"/>
        <v>0</v>
      </c>
      <c r="P210" s="35" t="e">
        <f t="shared" si="64"/>
        <v>#DIV/0!</v>
      </c>
      <c r="Q210" s="49">
        <f t="shared" si="61"/>
        <v>0</v>
      </c>
      <c r="R210" s="35" t="e">
        <f t="shared" si="62"/>
        <v>#DIV/0!</v>
      </c>
      <c r="S210" s="15"/>
      <c r="T210" s="15"/>
      <c r="U210" s="59"/>
      <c r="V210" s="40">
        <f t="shared" si="51"/>
        <v>0</v>
      </c>
      <c r="W210" s="40" t="e">
        <f t="shared" si="52"/>
        <v>#DIV/0!</v>
      </c>
      <c r="X210" s="40">
        <f t="shared" si="53"/>
        <v>0</v>
      </c>
      <c r="Y210" s="40" t="e">
        <f t="shared" si="54"/>
        <v>#DIV/0!</v>
      </c>
      <c r="Z210" s="40">
        <f t="shared" si="55"/>
        <v>0</v>
      </c>
      <c r="AA210" s="40" t="e">
        <f t="shared" si="56"/>
        <v>#DIV/0!</v>
      </c>
      <c r="AB210" s="40"/>
      <c r="AC210" s="40"/>
      <c r="AD210" s="22"/>
      <c r="AE210" s="22"/>
      <c r="AF210" s="57"/>
      <c r="AG210" s="22"/>
      <c r="AH210" s="57"/>
      <c r="AI210" s="40"/>
      <c r="AJ210" s="15"/>
      <c r="AK210" s="38" t="e">
        <f t="shared" si="65"/>
        <v>#DIV/0!</v>
      </c>
      <c r="AL210" s="15"/>
      <c r="AM210" s="40"/>
    </row>
    <row r="211" spans="1:39" s="14" customFormat="1" ht="42" customHeight="1" hidden="1">
      <c r="A211" s="3"/>
      <c r="B211" s="20" t="s">
        <v>106</v>
      </c>
      <c r="C211" s="15"/>
      <c r="D211" s="15"/>
      <c r="E211" s="15"/>
      <c r="F211" s="15"/>
      <c r="G211" s="59"/>
      <c r="H211" s="49">
        <f t="shared" si="57"/>
        <v>0</v>
      </c>
      <c r="I211" s="35" t="e">
        <f t="shared" si="58"/>
        <v>#DIV/0!</v>
      </c>
      <c r="J211" s="15"/>
      <c r="K211" s="15"/>
      <c r="L211" s="59"/>
      <c r="M211" s="49">
        <f t="shared" si="59"/>
        <v>0</v>
      </c>
      <c r="N211" s="35" t="e">
        <f t="shared" si="60"/>
        <v>#DIV/0!</v>
      </c>
      <c r="O211" s="49">
        <f t="shared" si="63"/>
        <v>0</v>
      </c>
      <c r="P211" s="35" t="e">
        <f t="shared" si="64"/>
        <v>#DIV/0!</v>
      </c>
      <c r="Q211" s="49">
        <f t="shared" si="61"/>
        <v>0</v>
      </c>
      <c r="R211" s="35" t="e">
        <f t="shared" si="62"/>
        <v>#DIV/0!</v>
      </c>
      <c r="S211" s="15"/>
      <c r="T211" s="15"/>
      <c r="U211" s="59"/>
      <c r="V211" s="40">
        <f t="shared" si="51"/>
        <v>0</v>
      </c>
      <c r="W211" s="40" t="e">
        <f t="shared" si="52"/>
        <v>#DIV/0!</v>
      </c>
      <c r="X211" s="40">
        <f t="shared" si="53"/>
        <v>0</v>
      </c>
      <c r="Y211" s="40" t="e">
        <f t="shared" si="54"/>
        <v>#DIV/0!</v>
      </c>
      <c r="Z211" s="40">
        <f t="shared" si="55"/>
        <v>0</v>
      </c>
      <c r="AA211" s="40" t="e">
        <f t="shared" si="56"/>
        <v>#DIV/0!</v>
      </c>
      <c r="AB211" s="40"/>
      <c r="AC211" s="40"/>
      <c r="AD211" s="22"/>
      <c r="AE211" s="22"/>
      <c r="AF211" s="57"/>
      <c r="AG211" s="22"/>
      <c r="AH211" s="57"/>
      <c r="AI211" s="40"/>
      <c r="AJ211" s="15"/>
      <c r="AK211" s="38" t="e">
        <f t="shared" si="65"/>
        <v>#DIV/0!</v>
      </c>
      <c r="AL211" s="15"/>
      <c r="AM211" s="40"/>
    </row>
    <row r="212" spans="1:39" s="14" customFormat="1" ht="28.5" customHeight="1" hidden="1">
      <c r="A212" s="3"/>
      <c r="B212" s="20" t="s">
        <v>158</v>
      </c>
      <c r="C212" s="15"/>
      <c r="D212" s="15"/>
      <c r="E212" s="15"/>
      <c r="F212" s="15"/>
      <c r="G212" s="59"/>
      <c r="H212" s="49">
        <f t="shared" si="57"/>
        <v>0</v>
      </c>
      <c r="I212" s="35" t="e">
        <f t="shared" si="58"/>
        <v>#DIV/0!</v>
      </c>
      <c r="J212" s="15"/>
      <c r="K212" s="15"/>
      <c r="L212" s="59"/>
      <c r="M212" s="49">
        <f t="shared" si="59"/>
        <v>0</v>
      </c>
      <c r="N212" s="35" t="e">
        <f t="shared" si="60"/>
        <v>#DIV/0!</v>
      </c>
      <c r="O212" s="49">
        <f t="shared" si="63"/>
        <v>0</v>
      </c>
      <c r="P212" s="35" t="e">
        <f t="shared" si="64"/>
        <v>#DIV/0!</v>
      </c>
      <c r="Q212" s="49">
        <f t="shared" si="61"/>
        <v>0</v>
      </c>
      <c r="R212" s="35" t="e">
        <f t="shared" si="62"/>
        <v>#DIV/0!</v>
      </c>
      <c r="S212" s="15"/>
      <c r="T212" s="15"/>
      <c r="U212" s="59"/>
      <c r="V212" s="40">
        <f aca="true" t="shared" si="66" ref="V212:V235">U212-K212</f>
        <v>0</v>
      </c>
      <c r="W212" s="40" t="e">
        <f aca="true" t="shared" si="67" ref="W212:W235">U212/K212*100</f>
        <v>#DIV/0!</v>
      </c>
      <c r="X212" s="40">
        <f aca="true" t="shared" si="68" ref="X212:X235">U212-L212</f>
        <v>0</v>
      </c>
      <c r="Y212" s="40" t="e">
        <f aca="true" t="shared" si="69" ref="Y212:Y235">U212/L212*100</f>
        <v>#DIV/0!</v>
      </c>
      <c r="Z212" s="40">
        <f aca="true" t="shared" si="70" ref="Z212:Z235">U212-G212</f>
        <v>0</v>
      </c>
      <c r="AA212" s="40" t="e">
        <f aca="true" t="shared" si="71" ref="AA212:AA235">U212/G212*100</f>
        <v>#DIV/0!</v>
      </c>
      <c r="AB212" s="40"/>
      <c r="AC212" s="40"/>
      <c r="AD212" s="22"/>
      <c r="AE212" s="22"/>
      <c r="AF212" s="57"/>
      <c r="AG212" s="22"/>
      <c r="AH212" s="57"/>
      <c r="AI212" s="40"/>
      <c r="AJ212" s="15"/>
      <c r="AK212" s="38" t="e">
        <f t="shared" si="65"/>
        <v>#DIV/0!</v>
      </c>
      <c r="AL212" s="15"/>
      <c r="AM212" s="40"/>
    </row>
    <row r="213" spans="1:39" s="14" customFormat="1" ht="28.5" customHeight="1" hidden="1">
      <c r="A213" s="3"/>
      <c r="B213" s="20" t="s">
        <v>119</v>
      </c>
      <c r="C213" s="15"/>
      <c r="D213" s="15"/>
      <c r="E213" s="15"/>
      <c r="F213" s="15"/>
      <c r="G213" s="59"/>
      <c r="H213" s="49">
        <f t="shared" si="57"/>
        <v>0</v>
      </c>
      <c r="I213" s="35" t="e">
        <f t="shared" si="58"/>
        <v>#DIV/0!</v>
      </c>
      <c r="J213" s="15"/>
      <c r="K213" s="15"/>
      <c r="L213" s="59"/>
      <c r="M213" s="49">
        <f t="shared" si="59"/>
        <v>0</v>
      </c>
      <c r="N213" s="35" t="e">
        <f t="shared" si="60"/>
        <v>#DIV/0!</v>
      </c>
      <c r="O213" s="49">
        <f t="shared" si="63"/>
        <v>0</v>
      </c>
      <c r="P213" s="35" t="e">
        <f t="shared" si="64"/>
        <v>#DIV/0!</v>
      </c>
      <c r="Q213" s="49">
        <f t="shared" si="61"/>
        <v>0</v>
      </c>
      <c r="R213" s="35" t="e">
        <f t="shared" si="62"/>
        <v>#DIV/0!</v>
      </c>
      <c r="S213" s="15"/>
      <c r="T213" s="15"/>
      <c r="U213" s="59"/>
      <c r="V213" s="40">
        <f t="shared" si="66"/>
        <v>0</v>
      </c>
      <c r="W213" s="40" t="e">
        <f t="shared" si="67"/>
        <v>#DIV/0!</v>
      </c>
      <c r="X213" s="40">
        <f t="shared" si="68"/>
        <v>0</v>
      </c>
      <c r="Y213" s="40" t="e">
        <f t="shared" si="69"/>
        <v>#DIV/0!</v>
      </c>
      <c r="Z213" s="40">
        <f t="shared" si="70"/>
        <v>0</v>
      </c>
      <c r="AA213" s="40" t="e">
        <f t="shared" si="71"/>
        <v>#DIV/0!</v>
      </c>
      <c r="AB213" s="40"/>
      <c r="AC213" s="40"/>
      <c r="AD213" s="22"/>
      <c r="AE213" s="22"/>
      <c r="AF213" s="57"/>
      <c r="AG213" s="22"/>
      <c r="AH213" s="57"/>
      <c r="AI213" s="40"/>
      <c r="AJ213" s="15"/>
      <c r="AK213" s="38" t="e">
        <f t="shared" si="65"/>
        <v>#DIV/0!</v>
      </c>
      <c r="AL213" s="15"/>
      <c r="AM213" s="40"/>
    </row>
    <row r="214" spans="1:39" s="14" customFormat="1" ht="103.5" customHeight="1" hidden="1">
      <c r="A214" s="3"/>
      <c r="B214" s="20" t="s">
        <v>159</v>
      </c>
      <c r="C214" s="15"/>
      <c r="D214" s="15"/>
      <c r="E214" s="15"/>
      <c r="F214" s="15"/>
      <c r="G214" s="59"/>
      <c r="H214" s="49">
        <f t="shared" si="57"/>
        <v>0</v>
      </c>
      <c r="I214" s="35" t="e">
        <f t="shared" si="58"/>
        <v>#DIV/0!</v>
      </c>
      <c r="J214" s="15"/>
      <c r="K214" s="15"/>
      <c r="L214" s="59"/>
      <c r="M214" s="49">
        <f t="shared" si="59"/>
        <v>0</v>
      </c>
      <c r="N214" s="35" t="e">
        <f t="shared" si="60"/>
        <v>#DIV/0!</v>
      </c>
      <c r="O214" s="49">
        <f t="shared" si="63"/>
        <v>0</v>
      </c>
      <c r="P214" s="35" t="e">
        <f t="shared" si="64"/>
        <v>#DIV/0!</v>
      </c>
      <c r="Q214" s="49">
        <f t="shared" si="61"/>
        <v>0</v>
      </c>
      <c r="R214" s="35" t="e">
        <f t="shared" si="62"/>
        <v>#DIV/0!</v>
      </c>
      <c r="S214" s="15"/>
      <c r="T214" s="15"/>
      <c r="U214" s="59"/>
      <c r="V214" s="40">
        <f t="shared" si="66"/>
        <v>0</v>
      </c>
      <c r="W214" s="40" t="e">
        <f t="shared" si="67"/>
        <v>#DIV/0!</v>
      </c>
      <c r="X214" s="40">
        <f t="shared" si="68"/>
        <v>0</v>
      </c>
      <c r="Y214" s="40" t="e">
        <f t="shared" si="69"/>
        <v>#DIV/0!</v>
      </c>
      <c r="Z214" s="40">
        <f t="shared" si="70"/>
        <v>0</v>
      </c>
      <c r="AA214" s="40" t="e">
        <f t="shared" si="71"/>
        <v>#DIV/0!</v>
      </c>
      <c r="AB214" s="40"/>
      <c r="AC214" s="40"/>
      <c r="AD214" s="22"/>
      <c r="AE214" s="22"/>
      <c r="AF214" s="57"/>
      <c r="AG214" s="22"/>
      <c r="AH214" s="57"/>
      <c r="AI214" s="40"/>
      <c r="AJ214" s="15"/>
      <c r="AK214" s="38" t="e">
        <f t="shared" si="65"/>
        <v>#DIV/0!</v>
      </c>
      <c r="AL214" s="15"/>
      <c r="AM214" s="40"/>
    </row>
    <row r="215" spans="1:39" s="14" customFormat="1" ht="46.5" customHeight="1" hidden="1">
      <c r="A215" s="3"/>
      <c r="B215" s="20" t="s">
        <v>160</v>
      </c>
      <c r="C215" s="15"/>
      <c r="D215" s="15"/>
      <c r="E215" s="15"/>
      <c r="F215" s="15"/>
      <c r="G215" s="59"/>
      <c r="H215" s="49">
        <f aca="true" t="shared" si="72" ref="H215:H241">G215-F215</f>
        <v>0</v>
      </c>
      <c r="I215" s="35" t="e">
        <f aca="true" t="shared" si="73" ref="I215:I241">G215/F215*100</f>
        <v>#DIV/0!</v>
      </c>
      <c r="J215" s="15"/>
      <c r="K215" s="15"/>
      <c r="L215" s="59"/>
      <c r="M215" s="49">
        <f aca="true" t="shared" si="74" ref="M215:M241">L215-J215</f>
        <v>0</v>
      </c>
      <c r="N215" s="35" t="e">
        <f aca="true" t="shared" si="75" ref="N215:N241">L215/J215*100</f>
        <v>#DIV/0!</v>
      </c>
      <c r="O215" s="49">
        <f t="shared" si="63"/>
        <v>0</v>
      </c>
      <c r="P215" s="35" t="e">
        <f t="shared" si="64"/>
        <v>#DIV/0!</v>
      </c>
      <c r="Q215" s="49">
        <f t="shared" si="61"/>
        <v>0</v>
      </c>
      <c r="R215" s="35" t="e">
        <f t="shared" si="62"/>
        <v>#DIV/0!</v>
      </c>
      <c r="S215" s="15"/>
      <c r="T215" s="15"/>
      <c r="U215" s="59"/>
      <c r="V215" s="40">
        <f t="shared" si="66"/>
        <v>0</v>
      </c>
      <c r="W215" s="40" t="e">
        <f t="shared" si="67"/>
        <v>#DIV/0!</v>
      </c>
      <c r="X215" s="40">
        <f t="shared" si="68"/>
        <v>0</v>
      </c>
      <c r="Y215" s="40" t="e">
        <f t="shared" si="69"/>
        <v>#DIV/0!</v>
      </c>
      <c r="Z215" s="40">
        <f t="shared" si="70"/>
        <v>0</v>
      </c>
      <c r="AA215" s="40" t="e">
        <f t="shared" si="71"/>
        <v>#DIV/0!</v>
      </c>
      <c r="AB215" s="40"/>
      <c r="AC215" s="40"/>
      <c r="AD215" s="22"/>
      <c r="AE215" s="22"/>
      <c r="AF215" s="57"/>
      <c r="AG215" s="22"/>
      <c r="AH215" s="57"/>
      <c r="AI215" s="40"/>
      <c r="AJ215" s="15"/>
      <c r="AK215" s="38" t="e">
        <f t="shared" si="65"/>
        <v>#DIV/0!</v>
      </c>
      <c r="AL215" s="15"/>
      <c r="AM215" s="40"/>
    </row>
    <row r="216" spans="1:39" s="14" customFormat="1" ht="92.25" customHeight="1" hidden="1">
      <c r="A216" s="3"/>
      <c r="B216" s="20" t="s">
        <v>189</v>
      </c>
      <c r="C216" s="15"/>
      <c r="D216" s="15"/>
      <c r="E216" s="15"/>
      <c r="F216" s="15"/>
      <c r="G216" s="59"/>
      <c r="H216" s="49">
        <f t="shared" si="72"/>
        <v>0</v>
      </c>
      <c r="I216" s="35" t="e">
        <f t="shared" si="73"/>
        <v>#DIV/0!</v>
      </c>
      <c r="J216" s="15"/>
      <c r="K216" s="15"/>
      <c r="L216" s="59"/>
      <c r="M216" s="49">
        <f t="shared" si="74"/>
        <v>0</v>
      </c>
      <c r="N216" s="35" t="e">
        <f t="shared" si="75"/>
        <v>#DIV/0!</v>
      </c>
      <c r="O216" s="49">
        <f t="shared" si="63"/>
        <v>0</v>
      </c>
      <c r="P216" s="35" t="e">
        <f t="shared" si="64"/>
        <v>#DIV/0!</v>
      </c>
      <c r="Q216" s="49">
        <f t="shared" si="61"/>
        <v>0</v>
      </c>
      <c r="R216" s="35" t="e">
        <f t="shared" si="62"/>
        <v>#DIV/0!</v>
      </c>
      <c r="S216" s="15"/>
      <c r="T216" s="15"/>
      <c r="U216" s="59"/>
      <c r="V216" s="40">
        <f t="shared" si="66"/>
        <v>0</v>
      </c>
      <c r="W216" s="40" t="e">
        <f t="shared" si="67"/>
        <v>#DIV/0!</v>
      </c>
      <c r="X216" s="40">
        <f t="shared" si="68"/>
        <v>0</v>
      </c>
      <c r="Y216" s="40" t="e">
        <f t="shared" si="69"/>
        <v>#DIV/0!</v>
      </c>
      <c r="Z216" s="40">
        <f t="shared" si="70"/>
        <v>0</v>
      </c>
      <c r="AA216" s="40" t="e">
        <f t="shared" si="71"/>
        <v>#DIV/0!</v>
      </c>
      <c r="AB216" s="40"/>
      <c r="AC216" s="40"/>
      <c r="AD216" s="22"/>
      <c r="AE216" s="22"/>
      <c r="AF216" s="57"/>
      <c r="AG216" s="22"/>
      <c r="AH216" s="57"/>
      <c r="AI216" s="40"/>
      <c r="AJ216" s="15"/>
      <c r="AK216" s="38" t="e">
        <f t="shared" si="65"/>
        <v>#DIV/0!</v>
      </c>
      <c r="AL216" s="15"/>
      <c r="AM216" s="40"/>
    </row>
    <row r="217" spans="1:39" s="14" customFormat="1" ht="46.5" customHeight="1" hidden="1">
      <c r="A217" s="3"/>
      <c r="B217" s="20" t="s">
        <v>190</v>
      </c>
      <c r="C217" s="15"/>
      <c r="D217" s="15"/>
      <c r="E217" s="15"/>
      <c r="F217" s="15"/>
      <c r="G217" s="59"/>
      <c r="H217" s="49">
        <f t="shared" si="72"/>
        <v>0</v>
      </c>
      <c r="I217" s="35" t="e">
        <f t="shared" si="73"/>
        <v>#DIV/0!</v>
      </c>
      <c r="J217" s="15"/>
      <c r="K217" s="15"/>
      <c r="L217" s="59"/>
      <c r="M217" s="49">
        <f t="shared" si="74"/>
        <v>0</v>
      </c>
      <c r="N217" s="35" t="e">
        <f t="shared" si="75"/>
        <v>#DIV/0!</v>
      </c>
      <c r="O217" s="49">
        <f t="shared" si="63"/>
        <v>0</v>
      </c>
      <c r="P217" s="35" t="e">
        <f t="shared" si="64"/>
        <v>#DIV/0!</v>
      </c>
      <c r="Q217" s="49">
        <f t="shared" si="61"/>
        <v>0</v>
      </c>
      <c r="R217" s="35" t="e">
        <f t="shared" si="62"/>
        <v>#DIV/0!</v>
      </c>
      <c r="S217" s="15"/>
      <c r="T217" s="15"/>
      <c r="U217" s="59"/>
      <c r="V217" s="40">
        <f t="shared" si="66"/>
        <v>0</v>
      </c>
      <c r="W217" s="40" t="e">
        <f t="shared" si="67"/>
        <v>#DIV/0!</v>
      </c>
      <c r="X217" s="40">
        <f t="shared" si="68"/>
        <v>0</v>
      </c>
      <c r="Y217" s="40" t="e">
        <f t="shared" si="69"/>
        <v>#DIV/0!</v>
      </c>
      <c r="Z217" s="40">
        <f t="shared" si="70"/>
        <v>0</v>
      </c>
      <c r="AA217" s="40" t="e">
        <f t="shared" si="71"/>
        <v>#DIV/0!</v>
      </c>
      <c r="AB217" s="40"/>
      <c r="AC217" s="40"/>
      <c r="AD217" s="22"/>
      <c r="AE217" s="22"/>
      <c r="AF217" s="57"/>
      <c r="AG217" s="22"/>
      <c r="AH217" s="57"/>
      <c r="AI217" s="40"/>
      <c r="AJ217" s="15"/>
      <c r="AK217" s="38" t="e">
        <f t="shared" si="65"/>
        <v>#DIV/0!</v>
      </c>
      <c r="AL217" s="15"/>
      <c r="AM217" s="40"/>
    </row>
    <row r="218" spans="1:39" ht="46.5" customHeight="1" hidden="1">
      <c r="A218" s="6" t="s">
        <v>161</v>
      </c>
      <c r="B218" s="24" t="s">
        <v>107</v>
      </c>
      <c r="C218" s="27"/>
      <c r="D218" s="27"/>
      <c r="E218" s="27">
        <f>SUM(E219:E220)</f>
        <v>0</v>
      </c>
      <c r="F218" s="27">
        <f>SUM(F219:F220)</f>
        <v>0</v>
      </c>
      <c r="G218" s="86">
        <f>SUM(G219:G220)</f>
        <v>0</v>
      </c>
      <c r="H218" s="50">
        <f t="shared" si="72"/>
        <v>0</v>
      </c>
      <c r="I218" s="34" t="e">
        <f t="shared" si="73"/>
        <v>#DIV/0!</v>
      </c>
      <c r="J218" s="27">
        <f>SUM(J219:J220)</f>
        <v>0</v>
      </c>
      <c r="K218" s="27">
        <f>SUM(K219:K220)</f>
        <v>0</v>
      </c>
      <c r="L218" s="86">
        <f>SUM(L219:L220)</f>
        <v>0</v>
      </c>
      <c r="M218" s="50">
        <f t="shared" si="74"/>
        <v>0</v>
      </c>
      <c r="N218" s="34" t="e">
        <f t="shared" si="75"/>
        <v>#DIV/0!</v>
      </c>
      <c r="O218" s="50">
        <f t="shared" si="63"/>
        <v>0</v>
      </c>
      <c r="P218" s="34" t="e">
        <f t="shared" si="64"/>
        <v>#DIV/0!</v>
      </c>
      <c r="Q218" s="50">
        <f t="shared" si="61"/>
        <v>0</v>
      </c>
      <c r="R218" s="34" t="e">
        <f t="shared" si="62"/>
        <v>#DIV/0!</v>
      </c>
      <c r="S218" s="27">
        <f>SUM(S219:S220)</f>
        <v>0</v>
      </c>
      <c r="T218" s="27"/>
      <c r="U218" s="86"/>
      <c r="V218" s="39">
        <f t="shared" si="66"/>
        <v>0</v>
      </c>
      <c r="W218" s="39" t="e">
        <f t="shared" si="67"/>
        <v>#DIV/0!</v>
      </c>
      <c r="X218" s="39">
        <f t="shared" si="68"/>
        <v>0</v>
      </c>
      <c r="Y218" s="39" t="e">
        <f t="shared" si="69"/>
        <v>#DIV/0!</v>
      </c>
      <c r="Z218" s="39">
        <f t="shared" si="70"/>
        <v>0</v>
      </c>
      <c r="AA218" s="39" t="e">
        <f t="shared" si="71"/>
        <v>#DIV/0!</v>
      </c>
      <c r="AB218" s="39"/>
      <c r="AC218" s="39"/>
      <c r="AD218" s="22"/>
      <c r="AE218" s="22"/>
      <c r="AF218" s="57"/>
      <c r="AG218" s="22"/>
      <c r="AH218" s="57"/>
      <c r="AI218" s="39"/>
      <c r="AJ218" s="27"/>
      <c r="AK218" s="38" t="e">
        <f t="shared" si="65"/>
        <v>#DIV/0!</v>
      </c>
      <c r="AL218" s="27"/>
      <c r="AM218" s="39"/>
    </row>
    <row r="219" spans="1:39" s="14" customFormat="1" ht="47.25" customHeight="1" hidden="1">
      <c r="A219" s="3" t="s">
        <v>252</v>
      </c>
      <c r="B219" s="20" t="s">
        <v>107</v>
      </c>
      <c r="C219" s="15"/>
      <c r="D219" s="15"/>
      <c r="E219" s="15"/>
      <c r="F219" s="15"/>
      <c r="G219" s="59"/>
      <c r="H219" s="49">
        <f t="shared" si="72"/>
        <v>0</v>
      </c>
      <c r="I219" s="35" t="e">
        <f t="shared" si="73"/>
        <v>#DIV/0!</v>
      </c>
      <c r="J219" s="15"/>
      <c r="K219" s="15"/>
      <c r="L219" s="59"/>
      <c r="M219" s="49">
        <f t="shared" si="74"/>
        <v>0</v>
      </c>
      <c r="N219" s="35" t="e">
        <f t="shared" si="75"/>
        <v>#DIV/0!</v>
      </c>
      <c r="O219" s="49">
        <f t="shared" si="63"/>
        <v>0</v>
      </c>
      <c r="P219" s="35" t="e">
        <f t="shared" si="64"/>
        <v>#DIV/0!</v>
      </c>
      <c r="Q219" s="49">
        <f t="shared" si="61"/>
        <v>0</v>
      </c>
      <c r="R219" s="35" t="e">
        <f t="shared" si="62"/>
        <v>#DIV/0!</v>
      </c>
      <c r="S219" s="15"/>
      <c r="T219" s="15"/>
      <c r="U219" s="59"/>
      <c r="V219" s="40">
        <f t="shared" si="66"/>
        <v>0</v>
      </c>
      <c r="W219" s="40" t="e">
        <f t="shared" si="67"/>
        <v>#DIV/0!</v>
      </c>
      <c r="X219" s="40">
        <f t="shared" si="68"/>
        <v>0</v>
      </c>
      <c r="Y219" s="40" t="e">
        <f t="shared" si="69"/>
        <v>#DIV/0!</v>
      </c>
      <c r="Z219" s="40">
        <f t="shared" si="70"/>
        <v>0</v>
      </c>
      <c r="AA219" s="40" t="e">
        <f t="shared" si="71"/>
        <v>#DIV/0!</v>
      </c>
      <c r="AB219" s="40"/>
      <c r="AC219" s="40"/>
      <c r="AD219" s="22"/>
      <c r="AE219" s="22"/>
      <c r="AF219" s="57"/>
      <c r="AG219" s="22"/>
      <c r="AH219" s="57"/>
      <c r="AI219" s="40"/>
      <c r="AJ219" s="15"/>
      <c r="AK219" s="38" t="e">
        <f t="shared" si="65"/>
        <v>#DIV/0!</v>
      </c>
      <c r="AL219" s="15"/>
      <c r="AM219" s="40"/>
    </row>
    <row r="220" spans="1:39" s="14" customFormat="1" ht="54.75" customHeight="1" hidden="1">
      <c r="A220" s="3" t="s">
        <v>253</v>
      </c>
      <c r="B220" s="20" t="s">
        <v>249</v>
      </c>
      <c r="C220" s="15"/>
      <c r="D220" s="15"/>
      <c r="E220" s="15"/>
      <c r="F220" s="15"/>
      <c r="G220" s="59"/>
      <c r="H220" s="49">
        <f t="shared" si="72"/>
        <v>0</v>
      </c>
      <c r="I220" s="35" t="e">
        <f t="shared" si="73"/>
        <v>#DIV/0!</v>
      </c>
      <c r="J220" s="15"/>
      <c r="K220" s="15"/>
      <c r="L220" s="59"/>
      <c r="M220" s="49">
        <f t="shared" si="74"/>
        <v>0</v>
      </c>
      <c r="N220" s="35" t="e">
        <f t="shared" si="75"/>
        <v>#DIV/0!</v>
      </c>
      <c r="O220" s="49">
        <f t="shared" si="63"/>
        <v>0</v>
      </c>
      <c r="P220" s="35" t="e">
        <f t="shared" si="64"/>
        <v>#DIV/0!</v>
      </c>
      <c r="Q220" s="49">
        <f t="shared" si="61"/>
        <v>0</v>
      </c>
      <c r="R220" s="35" t="e">
        <f t="shared" si="62"/>
        <v>#DIV/0!</v>
      </c>
      <c r="S220" s="15"/>
      <c r="T220" s="15"/>
      <c r="U220" s="59"/>
      <c r="V220" s="40">
        <f t="shared" si="66"/>
        <v>0</v>
      </c>
      <c r="W220" s="40" t="e">
        <f t="shared" si="67"/>
        <v>#DIV/0!</v>
      </c>
      <c r="X220" s="40">
        <f t="shared" si="68"/>
        <v>0</v>
      </c>
      <c r="Y220" s="40" t="e">
        <f t="shared" si="69"/>
        <v>#DIV/0!</v>
      </c>
      <c r="Z220" s="40">
        <f t="shared" si="70"/>
        <v>0</v>
      </c>
      <c r="AA220" s="40" t="e">
        <f t="shared" si="71"/>
        <v>#DIV/0!</v>
      </c>
      <c r="AB220" s="40"/>
      <c r="AC220" s="40"/>
      <c r="AD220" s="22"/>
      <c r="AE220" s="22"/>
      <c r="AF220" s="57"/>
      <c r="AG220" s="22"/>
      <c r="AH220" s="57"/>
      <c r="AI220" s="40"/>
      <c r="AJ220" s="15"/>
      <c r="AK220" s="38" t="e">
        <f t="shared" si="65"/>
        <v>#DIV/0!</v>
      </c>
      <c r="AL220" s="15"/>
      <c r="AM220" s="40"/>
    </row>
    <row r="221" spans="1:39" ht="45" customHeight="1" hidden="1">
      <c r="A221" s="6" t="s">
        <v>162</v>
      </c>
      <c r="B221" s="24" t="s">
        <v>108</v>
      </c>
      <c r="C221" s="27"/>
      <c r="D221" s="27"/>
      <c r="E221" s="27"/>
      <c r="F221" s="27"/>
      <c r="G221" s="86"/>
      <c r="H221" s="50">
        <f t="shared" si="72"/>
        <v>0</v>
      </c>
      <c r="I221" s="34" t="e">
        <f t="shared" si="73"/>
        <v>#DIV/0!</v>
      </c>
      <c r="J221" s="27"/>
      <c r="K221" s="27"/>
      <c r="L221" s="86"/>
      <c r="M221" s="50">
        <f t="shared" si="74"/>
        <v>0</v>
      </c>
      <c r="N221" s="34" t="e">
        <f t="shared" si="75"/>
        <v>#DIV/0!</v>
      </c>
      <c r="O221" s="50">
        <f t="shared" si="63"/>
        <v>0</v>
      </c>
      <c r="P221" s="34" t="e">
        <f t="shared" si="64"/>
        <v>#DIV/0!</v>
      </c>
      <c r="Q221" s="50">
        <f t="shared" si="61"/>
        <v>0</v>
      </c>
      <c r="R221" s="34" t="e">
        <f t="shared" si="62"/>
        <v>#DIV/0!</v>
      </c>
      <c r="S221" s="27"/>
      <c r="T221" s="27"/>
      <c r="U221" s="86"/>
      <c r="V221" s="39">
        <f t="shared" si="66"/>
        <v>0</v>
      </c>
      <c r="W221" s="39" t="e">
        <f t="shared" si="67"/>
        <v>#DIV/0!</v>
      </c>
      <c r="X221" s="39">
        <f t="shared" si="68"/>
        <v>0</v>
      </c>
      <c r="Y221" s="39" t="e">
        <f t="shared" si="69"/>
        <v>#DIV/0!</v>
      </c>
      <c r="Z221" s="39">
        <f t="shared" si="70"/>
        <v>0</v>
      </c>
      <c r="AA221" s="39" t="e">
        <f t="shared" si="71"/>
        <v>#DIV/0!</v>
      </c>
      <c r="AB221" s="39"/>
      <c r="AC221" s="39"/>
      <c r="AD221" s="22"/>
      <c r="AE221" s="22"/>
      <c r="AF221" s="57"/>
      <c r="AG221" s="22"/>
      <c r="AH221" s="57"/>
      <c r="AI221" s="39"/>
      <c r="AJ221" s="27"/>
      <c r="AK221" s="38" t="e">
        <f t="shared" si="65"/>
        <v>#DIV/0!</v>
      </c>
      <c r="AL221" s="27"/>
      <c r="AM221" s="39"/>
    </row>
    <row r="222" spans="1:39" ht="45" customHeight="1" hidden="1">
      <c r="A222" s="6" t="s">
        <v>163</v>
      </c>
      <c r="B222" s="24" t="s">
        <v>123</v>
      </c>
      <c r="C222" s="27"/>
      <c r="D222" s="27"/>
      <c r="E222" s="27"/>
      <c r="F222" s="27"/>
      <c r="G222" s="86"/>
      <c r="H222" s="50">
        <f t="shared" si="72"/>
        <v>0</v>
      </c>
      <c r="I222" s="34" t="e">
        <f t="shared" si="73"/>
        <v>#DIV/0!</v>
      </c>
      <c r="J222" s="27"/>
      <c r="K222" s="27"/>
      <c r="L222" s="86"/>
      <c r="M222" s="50">
        <f t="shared" si="74"/>
        <v>0</v>
      </c>
      <c r="N222" s="34" t="e">
        <f t="shared" si="75"/>
        <v>#DIV/0!</v>
      </c>
      <c r="O222" s="50">
        <f t="shared" si="63"/>
        <v>0</v>
      </c>
      <c r="P222" s="34" t="e">
        <f t="shared" si="64"/>
        <v>#DIV/0!</v>
      </c>
      <c r="Q222" s="50">
        <f t="shared" si="61"/>
        <v>0</v>
      </c>
      <c r="R222" s="34" t="e">
        <f t="shared" si="62"/>
        <v>#DIV/0!</v>
      </c>
      <c r="S222" s="27"/>
      <c r="T222" s="27"/>
      <c r="U222" s="86"/>
      <c r="V222" s="39">
        <f t="shared" si="66"/>
        <v>0</v>
      </c>
      <c r="W222" s="39" t="e">
        <f t="shared" si="67"/>
        <v>#DIV/0!</v>
      </c>
      <c r="X222" s="39">
        <f t="shared" si="68"/>
        <v>0</v>
      </c>
      <c r="Y222" s="39" t="e">
        <f t="shared" si="69"/>
        <v>#DIV/0!</v>
      </c>
      <c r="Z222" s="39">
        <f t="shared" si="70"/>
        <v>0</v>
      </c>
      <c r="AA222" s="39" t="e">
        <f t="shared" si="71"/>
        <v>#DIV/0!</v>
      </c>
      <c r="AB222" s="39"/>
      <c r="AC222" s="39"/>
      <c r="AD222" s="22"/>
      <c r="AE222" s="22"/>
      <c r="AF222" s="57"/>
      <c r="AG222" s="22"/>
      <c r="AH222" s="57"/>
      <c r="AI222" s="39"/>
      <c r="AJ222" s="27"/>
      <c r="AK222" s="38" t="e">
        <f t="shared" si="65"/>
        <v>#DIV/0!</v>
      </c>
      <c r="AL222" s="27"/>
      <c r="AM222" s="39"/>
    </row>
    <row r="223" spans="1:39" ht="43.5" customHeight="1" hidden="1">
      <c r="A223" s="6" t="s">
        <v>254</v>
      </c>
      <c r="B223" s="24" t="s">
        <v>250</v>
      </c>
      <c r="C223" s="27"/>
      <c r="D223" s="27"/>
      <c r="E223" s="27"/>
      <c r="F223" s="27"/>
      <c r="G223" s="86"/>
      <c r="H223" s="50">
        <f t="shared" si="72"/>
        <v>0</v>
      </c>
      <c r="I223" s="34" t="e">
        <f t="shared" si="73"/>
        <v>#DIV/0!</v>
      </c>
      <c r="J223" s="27"/>
      <c r="K223" s="27"/>
      <c r="L223" s="86"/>
      <c r="M223" s="50">
        <f t="shared" si="74"/>
        <v>0</v>
      </c>
      <c r="N223" s="34" t="e">
        <f t="shared" si="75"/>
        <v>#DIV/0!</v>
      </c>
      <c r="O223" s="50">
        <f t="shared" si="63"/>
        <v>0</v>
      </c>
      <c r="P223" s="34" t="e">
        <f t="shared" si="64"/>
        <v>#DIV/0!</v>
      </c>
      <c r="Q223" s="50">
        <f t="shared" si="61"/>
        <v>0</v>
      </c>
      <c r="R223" s="34" t="e">
        <f t="shared" si="62"/>
        <v>#DIV/0!</v>
      </c>
      <c r="S223" s="27"/>
      <c r="T223" s="27"/>
      <c r="U223" s="86"/>
      <c r="V223" s="39">
        <f t="shared" si="66"/>
        <v>0</v>
      </c>
      <c r="W223" s="39" t="e">
        <f t="shared" si="67"/>
        <v>#DIV/0!</v>
      </c>
      <c r="X223" s="39">
        <f t="shared" si="68"/>
        <v>0</v>
      </c>
      <c r="Y223" s="39" t="e">
        <f t="shared" si="69"/>
        <v>#DIV/0!</v>
      </c>
      <c r="Z223" s="39">
        <f t="shared" si="70"/>
        <v>0</v>
      </c>
      <c r="AA223" s="39" t="e">
        <f t="shared" si="71"/>
        <v>#DIV/0!</v>
      </c>
      <c r="AB223" s="39"/>
      <c r="AC223" s="39"/>
      <c r="AD223" s="22"/>
      <c r="AE223" s="22"/>
      <c r="AF223" s="57"/>
      <c r="AG223" s="22"/>
      <c r="AH223" s="57"/>
      <c r="AI223" s="39"/>
      <c r="AJ223" s="27"/>
      <c r="AK223" s="38" t="e">
        <f t="shared" si="65"/>
        <v>#DIV/0!</v>
      </c>
      <c r="AL223" s="27"/>
      <c r="AM223" s="39"/>
    </row>
    <row r="224" spans="1:39" ht="25.5" customHeight="1" hidden="1">
      <c r="A224" s="6" t="s">
        <v>255</v>
      </c>
      <c r="B224" s="24" t="s">
        <v>251</v>
      </c>
      <c r="C224" s="27"/>
      <c r="D224" s="27"/>
      <c r="E224" s="27"/>
      <c r="F224" s="27"/>
      <c r="G224" s="86"/>
      <c r="H224" s="50">
        <f t="shared" si="72"/>
        <v>0</v>
      </c>
      <c r="I224" s="34" t="e">
        <f t="shared" si="73"/>
        <v>#DIV/0!</v>
      </c>
      <c r="J224" s="27"/>
      <c r="K224" s="27"/>
      <c r="L224" s="86"/>
      <c r="M224" s="50">
        <f t="shared" si="74"/>
        <v>0</v>
      </c>
      <c r="N224" s="34" t="e">
        <f t="shared" si="75"/>
        <v>#DIV/0!</v>
      </c>
      <c r="O224" s="50">
        <f t="shared" si="63"/>
        <v>0</v>
      </c>
      <c r="P224" s="34" t="e">
        <f t="shared" si="64"/>
        <v>#DIV/0!</v>
      </c>
      <c r="Q224" s="50">
        <f aca="true" t="shared" si="76" ref="Q224:Q241">L224-G224</f>
        <v>0</v>
      </c>
      <c r="R224" s="34" t="e">
        <f aca="true" t="shared" si="77" ref="R224:R241">L224/G224*100</f>
        <v>#DIV/0!</v>
      </c>
      <c r="S224" s="27"/>
      <c r="T224" s="27"/>
      <c r="U224" s="86"/>
      <c r="V224" s="39">
        <f t="shared" si="66"/>
        <v>0</v>
      </c>
      <c r="W224" s="39" t="e">
        <f t="shared" si="67"/>
        <v>#DIV/0!</v>
      </c>
      <c r="X224" s="39">
        <f t="shared" si="68"/>
        <v>0</v>
      </c>
      <c r="Y224" s="39" t="e">
        <f t="shared" si="69"/>
        <v>#DIV/0!</v>
      </c>
      <c r="Z224" s="39">
        <f t="shared" si="70"/>
        <v>0</v>
      </c>
      <c r="AA224" s="39" t="e">
        <f t="shared" si="71"/>
        <v>#DIV/0!</v>
      </c>
      <c r="AB224" s="39"/>
      <c r="AC224" s="39"/>
      <c r="AD224" s="22"/>
      <c r="AE224" s="22"/>
      <c r="AF224" s="57"/>
      <c r="AG224" s="22"/>
      <c r="AH224" s="57"/>
      <c r="AI224" s="39"/>
      <c r="AJ224" s="27"/>
      <c r="AK224" s="38" t="e">
        <f t="shared" si="65"/>
        <v>#DIV/0!</v>
      </c>
      <c r="AL224" s="27"/>
      <c r="AM224" s="39"/>
    </row>
    <row r="225" spans="1:39" ht="24.75" customHeight="1" hidden="1">
      <c r="A225" s="6" t="s">
        <v>164</v>
      </c>
      <c r="B225" s="24" t="s">
        <v>109</v>
      </c>
      <c r="C225" s="27"/>
      <c r="D225" s="27"/>
      <c r="E225" s="27">
        <f>SUM(E226:E228)</f>
        <v>0</v>
      </c>
      <c r="F225" s="27">
        <f>SUM(F226:F228)</f>
        <v>0</v>
      </c>
      <c r="G225" s="86">
        <f>SUM(G226:G228)</f>
        <v>0</v>
      </c>
      <c r="H225" s="50">
        <f t="shared" si="72"/>
        <v>0</v>
      </c>
      <c r="I225" s="34" t="e">
        <f t="shared" si="73"/>
        <v>#DIV/0!</v>
      </c>
      <c r="J225" s="27">
        <f>SUM(J226:J228)</f>
        <v>0</v>
      </c>
      <c r="K225" s="27">
        <f>SUM(K226:K228)</f>
        <v>0</v>
      </c>
      <c r="L225" s="86">
        <f>SUM(L226:L228)</f>
        <v>0</v>
      </c>
      <c r="M225" s="50">
        <f t="shared" si="74"/>
        <v>0</v>
      </c>
      <c r="N225" s="34" t="e">
        <f t="shared" si="75"/>
        <v>#DIV/0!</v>
      </c>
      <c r="O225" s="50">
        <f t="shared" si="63"/>
        <v>0</v>
      </c>
      <c r="P225" s="34" t="e">
        <f t="shared" si="64"/>
        <v>#DIV/0!</v>
      </c>
      <c r="Q225" s="50">
        <f t="shared" si="76"/>
        <v>0</v>
      </c>
      <c r="R225" s="34" t="e">
        <f t="shared" si="77"/>
        <v>#DIV/0!</v>
      </c>
      <c r="S225" s="27">
        <f>SUM(S226:S228)</f>
        <v>0</v>
      </c>
      <c r="T225" s="27"/>
      <c r="U225" s="86"/>
      <c r="V225" s="39">
        <f t="shared" si="66"/>
        <v>0</v>
      </c>
      <c r="W225" s="39" t="e">
        <f t="shared" si="67"/>
        <v>#DIV/0!</v>
      </c>
      <c r="X225" s="39">
        <f t="shared" si="68"/>
        <v>0</v>
      </c>
      <c r="Y225" s="39" t="e">
        <f t="shared" si="69"/>
        <v>#DIV/0!</v>
      </c>
      <c r="Z225" s="39">
        <f t="shared" si="70"/>
        <v>0</v>
      </c>
      <c r="AA225" s="39" t="e">
        <f t="shared" si="71"/>
        <v>#DIV/0!</v>
      </c>
      <c r="AB225" s="39"/>
      <c r="AC225" s="39"/>
      <c r="AD225" s="22"/>
      <c r="AE225" s="22"/>
      <c r="AF225" s="57"/>
      <c r="AG225" s="22"/>
      <c r="AH225" s="57"/>
      <c r="AI225" s="39"/>
      <c r="AJ225" s="27"/>
      <c r="AK225" s="38" t="e">
        <f t="shared" si="65"/>
        <v>#DIV/0!</v>
      </c>
      <c r="AL225" s="27"/>
      <c r="AM225" s="39"/>
    </row>
    <row r="226" spans="1:39" s="14" customFormat="1" ht="95.25" customHeight="1" hidden="1">
      <c r="A226" s="3"/>
      <c r="B226" s="20" t="s">
        <v>256</v>
      </c>
      <c r="C226" s="15"/>
      <c r="D226" s="15"/>
      <c r="E226" s="15"/>
      <c r="F226" s="15"/>
      <c r="G226" s="59"/>
      <c r="H226" s="49">
        <f t="shared" si="72"/>
        <v>0</v>
      </c>
      <c r="I226" s="35" t="e">
        <f t="shared" si="73"/>
        <v>#DIV/0!</v>
      </c>
      <c r="J226" s="15"/>
      <c r="K226" s="15"/>
      <c r="L226" s="59"/>
      <c r="M226" s="49">
        <f t="shared" si="74"/>
        <v>0</v>
      </c>
      <c r="N226" s="35" t="e">
        <f t="shared" si="75"/>
        <v>#DIV/0!</v>
      </c>
      <c r="O226" s="49">
        <f t="shared" si="63"/>
        <v>0</v>
      </c>
      <c r="P226" s="35" t="e">
        <f t="shared" si="64"/>
        <v>#DIV/0!</v>
      </c>
      <c r="Q226" s="49">
        <f t="shared" si="76"/>
        <v>0</v>
      </c>
      <c r="R226" s="35" t="e">
        <f t="shared" si="77"/>
        <v>#DIV/0!</v>
      </c>
      <c r="S226" s="15"/>
      <c r="T226" s="15"/>
      <c r="U226" s="59"/>
      <c r="V226" s="40">
        <f t="shared" si="66"/>
        <v>0</v>
      </c>
      <c r="W226" s="40" t="e">
        <f t="shared" si="67"/>
        <v>#DIV/0!</v>
      </c>
      <c r="X226" s="40">
        <f t="shared" si="68"/>
        <v>0</v>
      </c>
      <c r="Y226" s="40" t="e">
        <f t="shared" si="69"/>
        <v>#DIV/0!</v>
      </c>
      <c r="Z226" s="40">
        <f t="shared" si="70"/>
        <v>0</v>
      </c>
      <c r="AA226" s="40" t="e">
        <f t="shared" si="71"/>
        <v>#DIV/0!</v>
      </c>
      <c r="AB226" s="40"/>
      <c r="AC226" s="40"/>
      <c r="AD226" s="22"/>
      <c r="AE226" s="22"/>
      <c r="AF226" s="57"/>
      <c r="AG226" s="22"/>
      <c r="AH226" s="57"/>
      <c r="AI226" s="40"/>
      <c r="AJ226" s="15"/>
      <c r="AK226" s="38" t="e">
        <f t="shared" si="65"/>
        <v>#DIV/0!</v>
      </c>
      <c r="AL226" s="15"/>
      <c r="AM226" s="40"/>
    </row>
    <row r="227" spans="1:39" s="30" customFormat="1" ht="66.75" customHeight="1" hidden="1">
      <c r="A227" s="3"/>
      <c r="B227" s="20" t="s">
        <v>257</v>
      </c>
      <c r="C227" s="15"/>
      <c r="D227" s="15"/>
      <c r="E227" s="15"/>
      <c r="F227" s="15"/>
      <c r="G227" s="59"/>
      <c r="H227" s="49">
        <f t="shared" si="72"/>
        <v>0</v>
      </c>
      <c r="I227" s="35" t="e">
        <f t="shared" si="73"/>
        <v>#DIV/0!</v>
      </c>
      <c r="J227" s="15"/>
      <c r="K227" s="15"/>
      <c r="L227" s="59"/>
      <c r="M227" s="49">
        <f t="shared" si="74"/>
        <v>0</v>
      </c>
      <c r="N227" s="35" t="e">
        <f t="shared" si="75"/>
        <v>#DIV/0!</v>
      </c>
      <c r="O227" s="49">
        <f t="shared" si="63"/>
        <v>0</v>
      </c>
      <c r="P227" s="35" t="e">
        <f t="shared" si="64"/>
        <v>#DIV/0!</v>
      </c>
      <c r="Q227" s="49">
        <f t="shared" si="76"/>
        <v>0</v>
      </c>
      <c r="R227" s="35" t="e">
        <f t="shared" si="77"/>
        <v>#DIV/0!</v>
      </c>
      <c r="S227" s="15"/>
      <c r="T227" s="15"/>
      <c r="U227" s="59"/>
      <c r="V227" s="40">
        <f t="shared" si="66"/>
        <v>0</v>
      </c>
      <c r="W227" s="40" t="e">
        <f t="shared" si="67"/>
        <v>#DIV/0!</v>
      </c>
      <c r="X227" s="40">
        <f t="shared" si="68"/>
        <v>0</v>
      </c>
      <c r="Y227" s="40" t="e">
        <f t="shared" si="69"/>
        <v>#DIV/0!</v>
      </c>
      <c r="Z227" s="40">
        <f t="shared" si="70"/>
        <v>0</v>
      </c>
      <c r="AA227" s="40" t="e">
        <f t="shared" si="71"/>
        <v>#DIV/0!</v>
      </c>
      <c r="AB227" s="40"/>
      <c r="AC227" s="40"/>
      <c r="AD227" s="22"/>
      <c r="AE227" s="22"/>
      <c r="AF227" s="57"/>
      <c r="AG227" s="22"/>
      <c r="AH227" s="57"/>
      <c r="AI227" s="40"/>
      <c r="AJ227" s="15"/>
      <c r="AK227" s="38" t="e">
        <f t="shared" si="65"/>
        <v>#DIV/0!</v>
      </c>
      <c r="AL227" s="15"/>
      <c r="AM227" s="40"/>
    </row>
    <row r="228" spans="1:39" s="30" customFormat="1" ht="82.5" customHeight="1" hidden="1">
      <c r="A228" s="3"/>
      <c r="B228" s="20" t="s">
        <v>258</v>
      </c>
      <c r="C228" s="15"/>
      <c r="D228" s="15"/>
      <c r="E228" s="15"/>
      <c r="F228" s="15"/>
      <c r="G228" s="59"/>
      <c r="H228" s="49">
        <f t="shared" si="72"/>
        <v>0</v>
      </c>
      <c r="I228" s="35" t="e">
        <f t="shared" si="73"/>
        <v>#DIV/0!</v>
      </c>
      <c r="J228" s="15"/>
      <c r="K228" s="15"/>
      <c r="L228" s="59"/>
      <c r="M228" s="49">
        <f t="shared" si="74"/>
        <v>0</v>
      </c>
      <c r="N228" s="35" t="e">
        <f t="shared" si="75"/>
        <v>#DIV/0!</v>
      </c>
      <c r="O228" s="49">
        <f t="shared" si="63"/>
        <v>0</v>
      </c>
      <c r="P228" s="35" t="e">
        <f t="shared" si="64"/>
        <v>#DIV/0!</v>
      </c>
      <c r="Q228" s="49">
        <f t="shared" si="76"/>
        <v>0</v>
      </c>
      <c r="R228" s="35" t="e">
        <f t="shared" si="77"/>
        <v>#DIV/0!</v>
      </c>
      <c r="S228" s="15"/>
      <c r="T228" s="15"/>
      <c r="U228" s="59"/>
      <c r="V228" s="40">
        <f t="shared" si="66"/>
        <v>0</v>
      </c>
      <c r="W228" s="40" t="e">
        <f t="shared" si="67"/>
        <v>#DIV/0!</v>
      </c>
      <c r="X228" s="40">
        <f t="shared" si="68"/>
        <v>0</v>
      </c>
      <c r="Y228" s="40" t="e">
        <f t="shared" si="69"/>
        <v>#DIV/0!</v>
      </c>
      <c r="Z228" s="40">
        <f t="shared" si="70"/>
        <v>0</v>
      </c>
      <c r="AA228" s="40" t="e">
        <f t="shared" si="71"/>
        <v>#DIV/0!</v>
      </c>
      <c r="AB228" s="40"/>
      <c r="AC228" s="40"/>
      <c r="AD228" s="22"/>
      <c r="AE228" s="22"/>
      <c r="AF228" s="57"/>
      <c r="AG228" s="22"/>
      <c r="AH228" s="57"/>
      <c r="AI228" s="40"/>
      <c r="AJ228" s="15"/>
      <c r="AK228" s="38" t="e">
        <f t="shared" si="65"/>
        <v>#DIV/0!</v>
      </c>
      <c r="AL228" s="15"/>
      <c r="AM228" s="40"/>
    </row>
    <row r="229" spans="1:39" s="1" customFormat="1" ht="21.75" customHeight="1">
      <c r="A229" s="4" t="s">
        <v>165</v>
      </c>
      <c r="B229" s="5" t="s">
        <v>47</v>
      </c>
      <c r="C229" s="22">
        <v>12744.45341</v>
      </c>
      <c r="D229" s="22">
        <v>67613.04999</v>
      </c>
      <c r="E229" s="22">
        <v>10887.08506</v>
      </c>
      <c r="F229" s="22">
        <v>9087.95328</v>
      </c>
      <c r="G229" s="57">
        <v>401433.27161</v>
      </c>
      <c r="H229" s="55">
        <f t="shared" si="72"/>
        <v>392345.31833</v>
      </c>
      <c r="I229" s="33">
        <f t="shared" si="73"/>
        <v>4417.202193297367</v>
      </c>
      <c r="J229" s="22">
        <v>567308</v>
      </c>
      <c r="K229" s="22">
        <v>567654.66675</v>
      </c>
      <c r="L229" s="57">
        <v>330513.66675</v>
      </c>
      <c r="M229" s="55">
        <f t="shared" si="74"/>
        <v>-236794.33325000003</v>
      </c>
      <c r="N229" s="33">
        <f t="shared" si="75"/>
        <v>58.260004574234806</v>
      </c>
      <c r="O229" s="55">
        <f t="shared" si="63"/>
        <v>-237141</v>
      </c>
      <c r="P229" s="33">
        <f t="shared" si="64"/>
        <v>58.22442518482123</v>
      </c>
      <c r="Q229" s="55">
        <f t="shared" si="76"/>
        <v>-70919.60486000002</v>
      </c>
      <c r="R229" s="33">
        <f t="shared" si="77"/>
        <v>82.33340137065177</v>
      </c>
      <c r="S229" s="22"/>
      <c r="T229" s="22">
        <v>2500</v>
      </c>
      <c r="U229" s="57">
        <v>256272</v>
      </c>
      <c r="V229" s="38">
        <f t="shared" si="66"/>
        <v>-311382.66675</v>
      </c>
      <c r="W229" s="38">
        <f t="shared" si="67"/>
        <v>45.14575762536</v>
      </c>
      <c r="X229" s="38">
        <f t="shared" si="68"/>
        <v>-74241.66674999997</v>
      </c>
      <c r="Y229" s="38">
        <f t="shared" si="69"/>
        <v>77.53748960518591</v>
      </c>
      <c r="Z229" s="38">
        <f t="shared" si="70"/>
        <v>-145161.27161</v>
      </c>
      <c r="AA229" s="38">
        <f t="shared" si="71"/>
        <v>63.8392525293651</v>
      </c>
      <c r="AB229" s="38">
        <f>U229/T229*100</f>
        <v>10250.88</v>
      </c>
      <c r="AC229" s="38"/>
      <c r="AD229" s="22">
        <v>0</v>
      </c>
      <c r="AE229" s="22"/>
      <c r="AF229" s="57">
        <v>0</v>
      </c>
      <c r="AG229" s="22"/>
      <c r="AH229" s="57">
        <v>0</v>
      </c>
      <c r="AI229" s="38" t="e">
        <f>AF229/AD229*100</f>
        <v>#DIV/0!</v>
      </c>
      <c r="AJ229" s="22">
        <f>AF229-U229</f>
        <v>-256272</v>
      </c>
      <c r="AK229" s="38">
        <f t="shared" si="65"/>
        <v>0</v>
      </c>
      <c r="AL229" s="22">
        <f>AH229-AF229</f>
        <v>0</v>
      </c>
      <c r="AM229" s="38"/>
    </row>
    <row r="230" spans="1:39" ht="40.5" customHeight="1" hidden="1">
      <c r="A230" s="6" t="s">
        <v>166</v>
      </c>
      <c r="B230" s="24" t="s">
        <v>97</v>
      </c>
      <c r="C230" s="27"/>
      <c r="D230" s="27"/>
      <c r="E230" s="27"/>
      <c r="F230" s="27"/>
      <c r="G230" s="86"/>
      <c r="H230" s="50">
        <f t="shared" si="72"/>
        <v>0</v>
      </c>
      <c r="I230" s="34" t="e">
        <f t="shared" si="73"/>
        <v>#DIV/0!</v>
      </c>
      <c r="J230" s="27"/>
      <c r="K230" s="27"/>
      <c r="L230" s="86"/>
      <c r="M230" s="50">
        <f t="shared" si="74"/>
        <v>0</v>
      </c>
      <c r="N230" s="34" t="e">
        <f t="shared" si="75"/>
        <v>#DIV/0!</v>
      </c>
      <c r="O230" s="50">
        <f t="shared" si="63"/>
        <v>0</v>
      </c>
      <c r="P230" s="34" t="e">
        <f t="shared" si="64"/>
        <v>#DIV/0!</v>
      </c>
      <c r="Q230" s="50">
        <f t="shared" si="76"/>
        <v>0</v>
      </c>
      <c r="R230" s="34" t="e">
        <f t="shared" si="77"/>
        <v>#DIV/0!</v>
      </c>
      <c r="S230" s="27"/>
      <c r="T230" s="27"/>
      <c r="U230" s="86"/>
      <c r="V230" s="39">
        <f t="shared" si="66"/>
        <v>0</v>
      </c>
      <c r="W230" s="39" t="e">
        <f t="shared" si="67"/>
        <v>#DIV/0!</v>
      </c>
      <c r="X230" s="39">
        <f t="shared" si="68"/>
        <v>0</v>
      </c>
      <c r="Y230" s="39" t="e">
        <f t="shared" si="69"/>
        <v>#DIV/0!</v>
      </c>
      <c r="Z230" s="39">
        <f t="shared" si="70"/>
        <v>0</v>
      </c>
      <c r="AA230" s="39" t="e">
        <f t="shared" si="71"/>
        <v>#DIV/0!</v>
      </c>
      <c r="AB230" s="39"/>
      <c r="AC230" s="39"/>
      <c r="AD230" s="22"/>
      <c r="AE230" s="22"/>
      <c r="AF230" s="57"/>
      <c r="AG230" s="22"/>
      <c r="AH230" s="57"/>
      <c r="AI230" s="39"/>
      <c r="AJ230" s="27"/>
      <c r="AK230" s="39"/>
      <c r="AL230" s="27"/>
      <c r="AM230" s="39"/>
    </row>
    <row r="231" spans="1:39" ht="29.25" customHeight="1" hidden="1">
      <c r="A231" s="6" t="s">
        <v>243</v>
      </c>
      <c r="B231" s="24" t="s">
        <v>242</v>
      </c>
      <c r="C231" s="27"/>
      <c r="D231" s="27"/>
      <c r="E231" s="27"/>
      <c r="F231" s="27">
        <f>SUM(F232:F233)</f>
        <v>0</v>
      </c>
      <c r="G231" s="86">
        <f>SUM(G232:G233)</f>
        <v>0</v>
      </c>
      <c r="H231" s="50">
        <f t="shared" si="72"/>
        <v>0</v>
      </c>
      <c r="I231" s="34" t="e">
        <f t="shared" si="73"/>
        <v>#DIV/0!</v>
      </c>
      <c r="J231" s="27">
        <f>SUM(J232:J233)</f>
        <v>0</v>
      </c>
      <c r="K231" s="27">
        <f>SUM(K232:K233)</f>
        <v>0</v>
      </c>
      <c r="L231" s="86">
        <f>SUM(L232:L233)</f>
        <v>0</v>
      </c>
      <c r="M231" s="50">
        <f t="shared" si="74"/>
        <v>0</v>
      </c>
      <c r="N231" s="34" t="e">
        <f t="shared" si="75"/>
        <v>#DIV/0!</v>
      </c>
      <c r="O231" s="50">
        <f t="shared" si="63"/>
        <v>0</v>
      </c>
      <c r="P231" s="34" t="e">
        <f t="shared" si="64"/>
        <v>#DIV/0!</v>
      </c>
      <c r="Q231" s="50">
        <f t="shared" si="76"/>
        <v>0</v>
      </c>
      <c r="R231" s="34" t="e">
        <f t="shared" si="77"/>
        <v>#DIV/0!</v>
      </c>
      <c r="S231" s="27">
        <f>SUM(S232:S233)</f>
        <v>0</v>
      </c>
      <c r="T231" s="27"/>
      <c r="U231" s="86"/>
      <c r="V231" s="39">
        <f t="shared" si="66"/>
        <v>0</v>
      </c>
      <c r="W231" s="39" t="e">
        <f t="shared" si="67"/>
        <v>#DIV/0!</v>
      </c>
      <c r="X231" s="39">
        <f t="shared" si="68"/>
        <v>0</v>
      </c>
      <c r="Y231" s="39" t="e">
        <f t="shared" si="69"/>
        <v>#DIV/0!</v>
      </c>
      <c r="Z231" s="39">
        <f t="shared" si="70"/>
        <v>0</v>
      </c>
      <c r="AA231" s="39" t="e">
        <f t="shared" si="71"/>
        <v>#DIV/0!</v>
      </c>
      <c r="AB231" s="39"/>
      <c r="AC231" s="39"/>
      <c r="AD231" s="22"/>
      <c r="AE231" s="22"/>
      <c r="AF231" s="57"/>
      <c r="AG231" s="22"/>
      <c r="AH231" s="57"/>
      <c r="AI231" s="39"/>
      <c r="AJ231" s="27"/>
      <c r="AK231" s="39"/>
      <c r="AL231" s="27"/>
      <c r="AM231" s="39"/>
    </row>
    <row r="232" spans="1:39" s="14" customFormat="1" ht="30.75" customHeight="1" hidden="1">
      <c r="A232" s="3"/>
      <c r="B232" s="20" t="s">
        <v>307</v>
      </c>
      <c r="C232" s="15"/>
      <c r="D232" s="15"/>
      <c r="E232" s="15"/>
      <c r="F232" s="15"/>
      <c r="G232" s="59"/>
      <c r="H232" s="49">
        <f t="shared" si="72"/>
        <v>0</v>
      </c>
      <c r="I232" s="35" t="e">
        <f t="shared" si="73"/>
        <v>#DIV/0!</v>
      </c>
      <c r="J232" s="15"/>
      <c r="K232" s="15"/>
      <c r="L232" s="59"/>
      <c r="M232" s="49">
        <f t="shared" si="74"/>
        <v>0</v>
      </c>
      <c r="N232" s="35" t="e">
        <f t="shared" si="75"/>
        <v>#DIV/0!</v>
      </c>
      <c r="O232" s="49"/>
      <c r="P232" s="35"/>
      <c r="Q232" s="49">
        <f t="shared" si="76"/>
        <v>0</v>
      </c>
      <c r="R232" s="35" t="e">
        <f t="shared" si="77"/>
        <v>#DIV/0!</v>
      </c>
      <c r="S232" s="15"/>
      <c r="T232" s="15"/>
      <c r="U232" s="59"/>
      <c r="V232" s="40">
        <f t="shared" si="66"/>
        <v>0</v>
      </c>
      <c r="W232" s="40" t="e">
        <f t="shared" si="67"/>
        <v>#DIV/0!</v>
      </c>
      <c r="X232" s="40">
        <f t="shared" si="68"/>
        <v>0</v>
      </c>
      <c r="Y232" s="40" t="e">
        <f t="shared" si="69"/>
        <v>#DIV/0!</v>
      </c>
      <c r="Z232" s="40">
        <f t="shared" si="70"/>
        <v>0</v>
      </c>
      <c r="AA232" s="40" t="e">
        <f t="shared" si="71"/>
        <v>#DIV/0!</v>
      </c>
      <c r="AB232" s="40"/>
      <c r="AC232" s="40"/>
      <c r="AD232" s="22"/>
      <c r="AE232" s="22"/>
      <c r="AF232" s="57"/>
      <c r="AG232" s="22"/>
      <c r="AH232" s="57"/>
      <c r="AI232" s="40"/>
      <c r="AJ232" s="15"/>
      <c r="AK232" s="40"/>
      <c r="AL232" s="15"/>
      <c r="AM232" s="40"/>
    </row>
    <row r="233" spans="1:39" s="14" customFormat="1" ht="30.75" customHeight="1" hidden="1">
      <c r="A233" s="3"/>
      <c r="B233" s="20" t="s">
        <v>308</v>
      </c>
      <c r="C233" s="15"/>
      <c r="D233" s="15"/>
      <c r="E233" s="15"/>
      <c r="F233" s="15"/>
      <c r="G233" s="59"/>
      <c r="H233" s="49">
        <f t="shared" si="72"/>
        <v>0</v>
      </c>
      <c r="I233" s="35" t="e">
        <f t="shared" si="73"/>
        <v>#DIV/0!</v>
      </c>
      <c r="J233" s="15"/>
      <c r="K233" s="15"/>
      <c r="L233" s="59"/>
      <c r="M233" s="49">
        <f t="shared" si="74"/>
        <v>0</v>
      </c>
      <c r="N233" s="35" t="e">
        <f t="shared" si="75"/>
        <v>#DIV/0!</v>
      </c>
      <c r="O233" s="49"/>
      <c r="P233" s="35"/>
      <c r="Q233" s="49">
        <f t="shared" si="76"/>
        <v>0</v>
      </c>
      <c r="R233" s="35" t="e">
        <f t="shared" si="77"/>
        <v>#DIV/0!</v>
      </c>
      <c r="S233" s="15"/>
      <c r="T233" s="15"/>
      <c r="U233" s="59"/>
      <c r="V233" s="40">
        <f t="shared" si="66"/>
        <v>0</v>
      </c>
      <c r="W233" s="40" t="e">
        <f t="shared" si="67"/>
        <v>#DIV/0!</v>
      </c>
      <c r="X233" s="40">
        <f t="shared" si="68"/>
        <v>0</v>
      </c>
      <c r="Y233" s="40" t="e">
        <f t="shared" si="69"/>
        <v>#DIV/0!</v>
      </c>
      <c r="Z233" s="40">
        <f t="shared" si="70"/>
        <v>0</v>
      </c>
      <c r="AA233" s="40" t="e">
        <f t="shared" si="71"/>
        <v>#DIV/0!</v>
      </c>
      <c r="AB233" s="40"/>
      <c r="AC233" s="40"/>
      <c r="AD233" s="22"/>
      <c r="AE233" s="22"/>
      <c r="AF233" s="57"/>
      <c r="AG233" s="22"/>
      <c r="AH233" s="57"/>
      <c r="AI233" s="40"/>
      <c r="AJ233" s="15"/>
      <c r="AK233" s="40"/>
      <c r="AL233" s="15"/>
      <c r="AM233" s="40"/>
    </row>
    <row r="234" spans="1:39" ht="22.5" customHeight="1" hidden="1">
      <c r="A234" s="6" t="s">
        <v>167</v>
      </c>
      <c r="B234" s="24" t="s">
        <v>98</v>
      </c>
      <c r="C234" s="27"/>
      <c r="D234" s="27"/>
      <c r="E234" s="27">
        <f>SUM(E235:E235)</f>
        <v>0</v>
      </c>
      <c r="F234" s="27">
        <f>SUM(F235:F235)</f>
        <v>0</v>
      </c>
      <c r="G234" s="86">
        <f>SUM(G235:G235)</f>
        <v>0</v>
      </c>
      <c r="H234" s="50">
        <f t="shared" si="72"/>
        <v>0</v>
      </c>
      <c r="I234" s="34" t="e">
        <f t="shared" si="73"/>
        <v>#DIV/0!</v>
      </c>
      <c r="J234" s="27">
        <f>SUM(J235:J235)</f>
        <v>0</v>
      </c>
      <c r="K234" s="27">
        <f>SUM(K235:K235)</f>
        <v>0</v>
      </c>
      <c r="L234" s="86">
        <f>SUM(L235:L235)</f>
        <v>0</v>
      </c>
      <c r="M234" s="50">
        <f t="shared" si="74"/>
        <v>0</v>
      </c>
      <c r="N234" s="34" t="e">
        <f t="shared" si="75"/>
        <v>#DIV/0!</v>
      </c>
      <c r="O234" s="50">
        <f aca="true" t="shared" si="78" ref="O234:O241">L234-K234</f>
        <v>0</v>
      </c>
      <c r="P234" s="34" t="e">
        <f aca="true" t="shared" si="79" ref="P234:P241">L234/K234*100</f>
        <v>#DIV/0!</v>
      </c>
      <c r="Q234" s="50">
        <f t="shared" si="76"/>
        <v>0</v>
      </c>
      <c r="R234" s="34" t="e">
        <f t="shared" si="77"/>
        <v>#DIV/0!</v>
      </c>
      <c r="S234" s="27">
        <f>SUM(S235:S235)</f>
        <v>0</v>
      </c>
      <c r="T234" s="27"/>
      <c r="U234" s="86"/>
      <c r="V234" s="39">
        <f t="shared" si="66"/>
        <v>0</v>
      </c>
      <c r="W234" s="39" t="e">
        <f t="shared" si="67"/>
        <v>#DIV/0!</v>
      </c>
      <c r="X234" s="39">
        <f t="shared" si="68"/>
        <v>0</v>
      </c>
      <c r="Y234" s="39" t="e">
        <f t="shared" si="69"/>
        <v>#DIV/0!</v>
      </c>
      <c r="Z234" s="39">
        <f t="shared" si="70"/>
        <v>0</v>
      </c>
      <c r="AA234" s="39" t="e">
        <f t="shared" si="71"/>
        <v>#DIV/0!</v>
      </c>
      <c r="AB234" s="39"/>
      <c r="AC234" s="39"/>
      <c r="AD234" s="22"/>
      <c r="AE234" s="22"/>
      <c r="AF234" s="57"/>
      <c r="AG234" s="22"/>
      <c r="AH234" s="57"/>
      <c r="AI234" s="39"/>
      <c r="AJ234" s="27"/>
      <c r="AK234" s="39"/>
      <c r="AL234" s="27"/>
      <c r="AM234" s="39"/>
    </row>
    <row r="235" spans="1:39" s="14" customFormat="1" ht="24" customHeight="1" hidden="1">
      <c r="A235" s="3"/>
      <c r="B235" s="20" t="s">
        <v>292</v>
      </c>
      <c r="C235" s="15"/>
      <c r="D235" s="15"/>
      <c r="E235" s="15"/>
      <c r="F235" s="15"/>
      <c r="G235" s="59"/>
      <c r="H235" s="49">
        <f t="shared" si="72"/>
        <v>0</v>
      </c>
      <c r="I235" s="35" t="e">
        <f t="shared" si="73"/>
        <v>#DIV/0!</v>
      </c>
      <c r="J235" s="15"/>
      <c r="K235" s="15"/>
      <c r="L235" s="59"/>
      <c r="M235" s="49">
        <f t="shared" si="74"/>
        <v>0</v>
      </c>
      <c r="N235" s="35" t="e">
        <f t="shared" si="75"/>
        <v>#DIV/0!</v>
      </c>
      <c r="O235" s="49">
        <f t="shared" si="78"/>
        <v>0</v>
      </c>
      <c r="P235" s="35" t="e">
        <f t="shared" si="79"/>
        <v>#DIV/0!</v>
      </c>
      <c r="Q235" s="49">
        <f t="shared" si="76"/>
        <v>0</v>
      </c>
      <c r="R235" s="35" t="e">
        <f t="shared" si="77"/>
        <v>#DIV/0!</v>
      </c>
      <c r="S235" s="15"/>
      <c r="T235" s="15"/>
      <c r="U235" s="59"/>
      <c r="V235" s="40">
        <f t="shared" si="66"/>
        <v>0</v>
      </c>
      <c r="W235" s="40" t="e">
        <f t="shared" si="67"/>
        <v>#DIV/0!</v>
      </c>
      <c r="X235" s="40">
        <f t="shared" si="68"/>
        <v>0</v>
      </c>
      <c r="Y235" s="40" t="e">
        <f t="shared" si="69"/>
        <v>#DIV/0!</v>
      </c>
      <c r="Z235" s="40">
        <f t="shared" si="70"/>
        <v>0</v>
      </c>
      <c r="AA235" s="40" t="e">
        <f t="shared" si="71"/>
        <v>#DIV/0!</v>
      </c>
      <c r="AB235" s="40"/>
      <c r="AC235" s="40"/>
      <c r="AD235" s="22"/>
      <c r="AE235" s="22"/>
      <c r="AF235" s="57"/>
      <c r="AG235" s="22"/>
      <c r="AH235" s="57"/>
      <c r="AI235" s="40"/>
      <c r="AJ235" s="15"/>
      <c r="AK235" s="40"/>
      <c r="AL235" s="15"/>
      <c r="AM235" s="40"/>
    </row>
    <row r="236" spans="1:39" s="65" customFormat="1" ht="30.75" customHeight="1">
      <c r="A236" s="18" t="s">
        <v>338</v>
      </c>
      <c r="B236" s="28" t="s">
        <v>339</v>
      </c>
      <c r="C236" s="61"/>
      <c r="D236" s="61"/>
      <c r="E236" s="61"/>
      <c r="F236" s="61"/>
      <c r="G236" s="94">
        <v>289.35112</v>
      </c>
      <c r="H236" s="62">
        <f t="shared" si="72"/>
        <v>289.35112</v>
      </c>
      <c r="I236" s="63" t="e">
        <f t="shared" si="73"/>
        <v>#DIV/0!</v>
      </c>
      <c r="J236" s="61"/>
      <c r="K236" s="61"/>
      <c r="L236" s="57">
        <v>65.80826</v>
      </c>
      <c r="M236" s="62">
        <f t="shared" si="74"/>
        <v>65.80826</v>
      </c>
      <c r="N236" s="63"/>
      <c r="O236" s="62"/>
      <c r="P236" s="63"/>
      <c r="Q236" s="62"/>
      <c r="R236" s="63"/>
      <c r="S236" s="61"/>
      <c r="T236" s="61"/>
      <c r="U236" s="94"/>
      <c r="V236" s="64"/>
      <c r="W236" s="64"/>
      <c r="X236" s="64"/>
      <c r="Y236" s="64"/>
      <c r="Z236" s="64"/>
      <c r="AA236" s="64"/>
      <c r="AB236" s="64"/>
      <c r="AC236" s="64"/>
      <c r="AD236" s="22"/>
      <c r="AE236" s="22"/>
      <c r="AF236" s="57"/>
      <c r="AG236" s="22"/>
      <c r="AH236" s="57"/>
      <c r="AI236" s="64"/>
      <c r="AJ236" s="61"/>
      <c r="AK236" s="64"/>
      <c r="AL236" s="61"/>
      <c r="AM236" s="64"/>
    </row>
    <row r="237" spans="1:39" s="1" customFormat="1" ht="27.75" customHeight="1" hidden="1">
      <c r="A237" s="18" t="s">
        <v>245</v>
      </c>
      <c r="B237" s="28" t="s">
        <v>244</v>
      </c>
      <c r="C237" s="51"/>
      <c r="D237" s="51"/>
      <c r="E237" s="51"/>
      <c r="F237" s="33"/>
      <c r="G237" s="89"/>
      <c r="H237" s="55">
        <f t="shared" si="72"/>
        <v>0</v>
      </c>
      <c r="I237" s="33" t="e">
        <f t="shared" si="73"/>
        <v>#DIV/0!</v>
      </c>
      <c r="J237" s="33"/>
      <c r="K237" s="33"/>
      <c r="L237" s="89"/>
      <c r="M237" s="55">
        <f t="shared" si="74"/>
        <v>0</v>
      </c>
      <c r="N237" s="33"/>
      <c r="O237" s="55">
        <f t="shared" si="78"/>
        <v>0</v>
      </c>
      <c r="P237" s="33" t="e">
        <f t="shared" si="79"/>
        <v>#DIV/0!</v>
      </c>
      <c r="Q237" s="55">
        <f t="shared" si="76"/>
        <v>0</v>
      </c>
      <c r="R237" s="33" t="e">
        <f t="shared" si="77"/>
        <v>#DIV/0!</v>
      </c>
      <c r="S237" s="33"/>
      <c r="T237" s="22"/>
      <c r="U237" s="57"/>
      <c r="V237" s="38">
        <f>U237-K237</f>
        <v>0</v>
      </c>
      <c r="W237" s="38" t="e">
        <f>U237/K237*100</f>
        <v>#DIV/0!</v>
      </c>
      <c r="X237" s="38">
        <f>U237-L237</f>
        <v>0</v>
      </c>
      <c r="Y237" s="38" t="e">
        <f>U237/L237*100</f>
        <v>#DIV/0!</v>
      </c>
      <c r="Z237" s="38">
        <f>U237-G237</f>
        <v>0</v>
      </c>
      <c r="AA237" s="38" t="e">
        <f>U237/G237*100</f>
        <v>#DIV/0!</v>
      </c>
      <c r="AB237" s="38" t="e">
        <f>U237/T237*100</f>
        <v>#DIV/0!</v>
      </c>
      <c r="AC237" s="38"/>
      <c r="AD237" s="22"/>
      <c r="AE237" s="22"/>
      <c r="AF237" s="57"/>
      <c r="AG237" s="22"/>
      <c r="AH237" s="57"/>
      <c r="AI237" s="38" t="e">
        <f>AF237/AD237*100</f>
        <v>#DIV/0!</v>
      </c>
      <c r="AJ237" s="22">
        <f>AF237-U237</f>
        <v>0</v>
      </c>
      <c r="AK237" s="38" t="e">
        <f>AF237/U237*100</f>
        <v>#DIV/0!</v>
      </c>
      <c r="AL237" s="22">
        <f>AH237-AF237</f>
        <v>0</v>
      </c>
      <c r="AM237" s="38" t="e">
        <f>AH237/AF237*100</f>
        <v>#DIV/0!</v>
      </c>
    </row>
    <row r="238" spans="1:39" s="1" customFormat="1" ht="21.75" customHeight="1" hidden="1">
      <c r="A238" s="18" t="s">
        <v>168</v>
      </c>
      <c r="B238" s="28" t="s">
        <v>48</v>
      </c>
      <c r="C238" s="51"/>
      <c r="D238" s="51"/>
      <c r="E238" s="51"/>
      <c r="F238" s="33">
        <v>10</v>
      </c>
      <c r="G238" s="89"/>
      <c r="H238" s="55">
        <f t="shared" si="72"/>
        <v>-10</v>
      </c>
      <c r="I238" s="33">
        <f t="shared" si="73"/>
        <v>0</v>
      </c>
      <c r="J238" s="33"/>
      <c r="K238" s="33"/>
      <c r="L238" s="89"/>
      <c r="M238" s="55">
        <f t="shared" si="74"/>
        <v>0</v>
      </c>
      <c r="N238" s="33"/>
      <c r="O238" s="55">
        <f t="shared" si="78"/>
        <v>0</v>
      </c>
      <c r="P238" s="33"/>
      <c r="Q238" s="55">
        <f t="shared" si="76"/>
        <v>0</v>
      </c>
      <c r="R238" s="33" t="e">
        <f t="shared" si="77"/>
        <v>#DIV/0!</v>
      </c>
      <c r="S238" s="33"/>
      <c r="T238" s="22"/>
      <c r="U238" s="57"/>
      <c r="V238" s="38">
        <f>U238-K238</f>
        <v>0</v>
      </c>
      <c r="W238" s="38" t="e">
        <f>U238/K238*100</f>
        <v>#DIV/0!</v>
      </c>
      <c r="X238" s="38">
        <f>U238-L238</f>
        <v>0</v>
      </c>
      <c r="Y238" s="38" t="e">
        <f>U238/L238*100</f>
        <v>#DIV/0!</v>
      </c>
      <c r="Z238" s="38">
        <f>U238-G238</f>
        <v>0</v>
      </c>
      <c r="AA238" s="38" t="e">
        <f>U238/G238*100</f>
        <v>#DIV/0!</v>
      </c>
      <c r="AB238" s="38" t="e">
        <f>U238/T238*100</f>
        <v>#DIV/0!</v>
      </c>
      <c r="AC238" s="38"/>
      <c r="AD238" s="22"/>
      <c r="AE238" s="22"/>
      <c r="AF238" s="57"/>
      <c r="AG238" s="22"/>
      <c r="AH238" s="57"/>
      <c r="AI238" s="38" t="e">
        <f>AF238/AD238*100</f>
        <v>#DIV/0!</v>
      </c>
      <c r="AJ238" s="22">
        <f>AF238-U238</f>
        <v>0</v>
      </c>
      <c r="AK238" s="38" t="e">
        <f>AF238/U238*100</f>
        <v>#DIV/0!</v>
      </c>
      <c r="AL238" s="22">
        <f>AH238-AF238</f>
        <v>0</v>
      </c>
      <c r="AM238" s="38" t="e">
        <f>AH238/AF238*100</f>
        <v>#DIV/0!</v>
      </c>
    </row>
    <row r="239" spans="1:39" s="1" customFormat="1" ht="41.25" customHeight="1">
      <c r="A239" s="4" t="s">
        <v>0</v>
      </c>
      <c r="B239" s="5" t="s">
        <v>169</v>
      </c>
      <c r="C239" s="22">
        <v>63917.53777</v>
      </c>
      <c r="D239" s="22">
        <v>5527.35565</v>
      </c>
      <c r="E239" s="22">
        <v>13707.69359</v>
      </c>
      <c r="F239" s="22">
        <v>10321.92376</v>
      </c>
      <c r="G239" s="57">
        <v>20063.81975</v>
      </c>
      <c r="H239" s="55">
        <f t="shared" si="72"/>
        <v>9741.895989999999</v>
      </c>
      <c r="I239" s="33">
        <f t="shared" si="73"/>
        <v>194.38062338487956</v>
      </c>
      <c r="J239" s="22"/>
      <c r="K239" s="22"/>
      <c r="L239" s="57">
        <v>14477.82055</v>
      </c>
      <c r="M239" s="55">
        <f t="shared" si="74"/>
        <v>14477.82055</v>
      </c>
      <c r="N239" s="33"/>
      <c r="O239" s="55">
        <f t="shared" si="78"/>
        <v>14477.82055</v>
      </c>
      <c r="P239" s="33"/>
      <c r="Q239" s="55">
        <f t="shared" si="76"/>
        <v>-5585.999199999998</v>
      </c>
      <c r="R239" s="33">
        <f t="shared" si="77"/>
        <v>72.15884477829802</v>
      </c>
      <c r="S239" s="22">
        <v>0</v>
      </c>
      <c r="T239" s="22"/>
      <c r="U239" s="57"/>
      <c r="V239" s="38">
        <f>U239-K239</f>
        <v>0</v>
      </c>
      <c r="W239" s="38"/>
      <c r="X239" s="38">
        <f>U239-L239</f>
        <v>-14477.82055</v>
      </c>
      <c r="Y239" s="38">
        <f>U239/L239*100</f>
        <v>0</v>
      </c>
      <c r="Z239" s="38">
        <f>U239-G239</f>
        <v>-20063.81975</v>
      </c>
      <c r="AA239" s="38">
        <f>U239/G239*100</f>
        <v>0</v>
      </c>
      <c r="AB239" s="38" t="e">
        <f>U239/T239*100</f>
        <v>#DIV/0!</v>
      </c>
      <c r="AC239" s="38"/>
      <c r="AD239" s="22"/>
      <c r="AE239" s="22"/>
      <c r="AF239" s="57"/>
      <c r="AG239" s="22"/>
      <c r="AH239" s="57"/>
      <c r="AI239" s="38" t="e">
        <f>AF239/AD239*100</f>
        <v>#DIV/0!</v>
      </c>
      <c r="AJ239" s="22">
        <f>AF239-U239</f>
        <v>0</v>
      </c>
      <c r="AK239" s="38"/>
      <c r="AL239" s="22">
        <f>AH239-AF239</f>
        <v>0</v>
      </c>
      <c r="AM239" s="38"/>
    </row>
    <row r="240" spans="1:39" s="1" customFormat="1" ht="33" customHeight="1">
      <c r="A240" s="4" t="s">
        <v>1</v>
      </c>
      <c r="B240" s="5" t="s">
        <v>2</v>
      </c>
      <c r="C240" s="22">
        <v>-10713.59836</v>
      </c>
      <c r="D240" s="22">
        <v>-25502.58926</v>
      </c>
      <c r="E240" s="22">
        <v>-10544.81722</v>
      </c>
      <c r="F240" s="22">
        <v>-52708.30519</v>
      </c>
      <c r="G240" s="57">
        <v>-53715.51093</v>
      </c>
      <c r="H240" s="55">
        <f t="shared" si="72"/>
        <v>-1007.2057399999976</v>
      </c>
      <c r="I240" s="33">
        <f t="shared" si="73"/>
        <v>101.91090519106862</v>
      </c>
      <c r="J240" s="22"/>
      <c r="K240" s="22">
        <v>8577.1094</v>
      </c>
      <c r="L240" s="57">
        <v>-156605.01818</v>
      </c>
      <c r="M240" s="55">
        <f t="shared" si="74"/>
        <v>-156605.01818</v>
      </c>
      <c r="N240" s="33"/>
      <c r="O240" s="55">
        <f t="shared" si="78"/>
        <v>-165182.12758</v>
      </c>
      <c r="P240" s="33"/>
      <c r="Q240" s="55">
        <f t="shared" si="76"/>
        <v>-102889.50725000002</v>
      </c>
      <c r="R240" s="33">
        <f t="shared" si="77"/>
        <v>291.5452454395932</v>
      </c>
      <c r="S240" s="22">
        <v>0</v>
      </c>
      <c r="T240" s="22"/>
      <c r="U240" s="57"/>
      <c r="V240" s="38">
        <f>U240-K240</f>
        <v>-8577.1094</v>
      </c>
      <c r="W240" s="38">
        <f>U240/K240*100</f>
        <v>0</v>
      </c>
      <c r="X240" s="38">
        <f>U240-L240</f>
        <v>156605.01818</v>
      </c>
      <c r="Y240" s="38">
        <f>U240/L240*100</f>
        <v>0</v>
      </c>
      <c r="Z240" s="38">
        <f>U240-G240</f>
        <v>53715.51093</v>
      </c>
      <c r="AA240" s="38">
        <f>U240/G240*100</f>
        <v>0</v>
      </c>
      <c r="AB240" s="38" t="e">
        <f>U240/T240*100</f>
        <v>#DIV/0!</v>
      </c>
      <c r="AC240" s="38"/>
      <c r="AD240" s="22"/>
      <c r="AE240" s="22"/>
      <c r="AF240" s="57"/>
      <c r="AG240" s="22"/>
      <c r="AH240" s="57"/>
      <c r="AI240" s="38" t="e">
        <f>AF240/AD240*100</f>
        <v>#DIV/0!</v>
      </c>
      <c r="AJ240" s="22">
        <f>AF240-U240</f>
        <v>0</v>
      </c>
      <c r="AK240" s="38"/>
      <c r="AL240" s="22">
        <f>AH240-AF240</f>
        <v>0</v>
      </c>
      <c r="AM240" s="38"/>
    </row>
    <row r="241" spans="1:39" s="1" customFormat="1" ht="18.75" customHeight="1">
      <c r="A241" s="10"/>
      <c r="B241" s="12" t="s">
        <v>3</v>
      </c>
      <c r="C241" s="29">
        <f>C6+C127</f>
        <v>6172727.509902999</v>
      </c>
      <c r="D241" s="29">
        <f>D6+D127</f>
        <v>6142877.1941599995</v>
      </c>
      <c r="E241" s="29">
        <f>E6+E127</f>
        <v>6510000.515873</v>
      </c>
      <c r="F241" s="29">
        <f>F6+F127</f>
        <v>6694844.66426</v>
      </c>
      <c r="G241" s="76">
        <f>G6+G127</f>
        <v>8940421.52037</v>
      </c>
      <c r="H241" s="55">
        <f t="shared" si="72"/>
        <v>2245576.856109999</v>
      </c>
      <c r="I241" s="33">
        <f t="shared" si="73"/>
        <v>133.54188138371404</v>
      </c>
      <c r="J241" s="76">
        <f>J6+J127</f>
        <v>11780524.539029997</v>
      </c>
      <c r="K241" s="76">
        <f>K6+K127</f>
        <v>12256169.51859</v>
      </c>
      <c r="L241" s="76">
        <f>L6+L127</f>
        <v>11304075.07125</v>
      </c>
      <c r="M241" s="55">
        <f t="shared" si="74"/>
        <v>-476449.46777999774</v>
      </c>
      <c r="N241" s="33">
        <f t="shared" si="75"/>
        <v>95.95561754316223</v>
      </c>
      <c r="O241" s="55">
        <f t="shared" si="78"/>
        <v>-952094.4473400004</v>
      </c>
      <c r="P241" s="33">
        <f t="shared" si="79"/>
        <v>92.2317128047562</v>
      </c>
      <c r="Q241" s="55">
        <f t="shared" si="76"/>
        <v>2363653.55088</v>
      </c>
      <c r="R241" s="33">
        <f t="shared" si="77"/>
        <v>126.43783120845715</v>
      </c>
      <c r="S241" s="29">
        <f>S6+S127</f>
        <v>5381193.087485519</v>
      </c>
      <c r="T241" s="57">
        <f>T6+T127</f>
        <v>8793961.80426</v>
      </c>
      <c r="U241" s="57">
        <f>U6+U127</f>
        <v>12425393.111929998</v>
      </c>
      <c r="V241" s="38">
        <f>U241-K241</f>
        <v>169223.59333999828</v>
      </c>
      <c r="W241" s="38">
        <f>U241/K241*100</f>
        <v>101.38072170985659</v>
      </c>
      <c r="X241" s="38">
        <f>U241-L241</f>
        <v>1121318.0406799987</v>
      </c>
      <c r="Y241" s="38">
        <f>U241/L241*100</f>
        <v>109.9195912413204</v>
      </c>
      <c r="Z241" s="38">
        <f>U241-G241</f>
        <v>3484971.5915599987</v>
      </c>
      <c r="AA241" s="38">
        <f>U241/G241*100</f>
        <v>138.97994723872677</v>
      </c>
      <c r="AB241" s="38">
        <f>U241/T241*100</f>
        <v>141.29459950475163</v>
      </c>
      <c r="AC241" s="38"/>
      <c r="AD241" s="57">
        <f>AD6+AD127</f>
        <v>8997599.38216</v>
      </c>
      <c r="AE241" s="57">
        <f>AE6+AE127</f>
        <v>4724215.564577602</v>
      </c>
      <c r="AF241" s="57">
        <f>AF6+AF127</f>
        <v>8290682.873609999</v>
      </c>
      <c r="AG241" s="57">
        <f>AG6+AG127</f>
        <v>4701404.026833273</v>
      </c>
      <c r="AH241" s="57">
        <f>AH6+AH127</f>
        <v>9327103.06361</v>
      </c>
      <c r="AI241" s="38">
        <f>AF241/AD241*100</f>
        <v>92.14327646158996</v>
      </c>
      <c r="AJ241" s="22">
        <f>AF241-U241</f>
        <v>-4134710.2383199986</v>
      </c>
      <c r="AK241" s="38">
        <f>AF241/U241*100</f>
        <v>66.72370683910083</v>
      </c>
      <c r="AL241" s="22">
        <f>AH241-AF241</f>
        <v>1036420.1900000013</v>
      </c>
      <c r="AM241" s="38">
        <f>AH241/AF241*100</f>
        <v>112.50102320641189</v>
      </c>
    </row>
    <row r="242" spans="29:31" ht="5.25" customHeight="1">
      <c r="AC242" s="106"/>
      <c r="AE242" s="48"/>
    </row>
    <row r="243" spans="1:39" s="108" customFormat="1" ht="18" customHeight="1">
      <c r="A243" s="16"/>
      <c r="B243" s="16" t="s">
        <v>340</v>
      </c>
      <c r="C243" s="16"/>
      <c r="D243" s="16"/>
      <c r="E243" s="38"/>
      <c r="F243" s="38">
        <f>F7+F16+F22+F33+F38+F45</f>
        <v>3291111.80253</v>
      </c>
      <c r="G243" s="107">
        <f>G7+G16+G22+G33+G38+G45</f>
        <v>4002833.6181099997</v>
      </c>
      <c r="H243" s="27">
        <f>G243-F243</f>
        <v>711721.8155799997</v>
      </c>
      <c r="I243" s="27">
        <f>G243/F243*100</f>
        <v>121.62557391799551</v>
      </c>
      <c r="J243" s="38">
        <f>J7+J16+J22+J33+J38+J45</f>
        <v>5155785.582859999</v>
      </c>
      <c r="K243" s="38">
        <f>K7+K16+K22+K33+K38+K45</f>
        <v>4959494.125229999</v>
      </c>
      <c r="L243" s="107">
        <f>L7+L16+L22+L33+L38+L45</f>
        <v>4876664.942399999</v>
      </c>
      <c r="M243" s="27">
        <f>L243-J243</f>
        <v>-279120.64045999944</v>
      </c>
      <c r="N243" s="27">
        <f>L243/J243*100</f>
        <v>94.58626360669625</v>
      </c>
      <c r="O243" s="50">
        <f>L243-K243</f>
        <v>-82829.1828300003</v>
      </c>
      <c r="P243" s="34">
        <f>L243/K243*100</f>
        <v>98.329886461431</v>
      </c>
      <c r="Q243" s="50">
        <f>L243-G243</f>
        <v>873831.3242899994</v>
      </c>
      <c r="R243" s="34">
        <f>L243/G243*100</f>
        <v>121.83031841085096</v>
      </c>
      <c r="S243" s="38">
        <f>S7+S16+S22+S33+S38+S45</f>
        <v>5029365.087485519</v>
      </c>
      <c r="T243" s="38">
        <f>T7+T16+T22+T33+T38+T45</f>
        <v>4443316.60898</v>
      </c>
      <c r="U243" s="107">
        <f>U7+U16+U22+U33+U38+U45</f>
        <v>5386224.8</v>
      </c>
      <c r="V243" s="40">
        <f>U243-K243</f>
        <v>426730.6747700004</v>
      </c>
      <c r="W243" s="40">
        <f>U243/K243*100</f>
        <v>108.6043185856221</v>
      </c>
      <c r="X243" s="40">
        <f>U243-L243</f>
        <v>509559.8576000007</v>
      </c>
      <c r="Y243" s="40">
        <f>U243/L243*100</f>
        <v>110.44894130760655</v>
      </c>
      <c r="Z243" s="40">
        <f>U243-G243</f>
        <v>1383391.1818900001</v>
      </c>
      <c r="AA243" s="40">
        <f>U243/G243*100</f>
        <v>134.56029687647097</v>
      </c>
      <c r="AB243" s="40">
        <f>U243/T243*100</f>
        <v>121.22081935629727</v>
      </c>
      <c r="AC243" s="40">
        <f>U243-S243</f>
        <v>356859.7125144806</v>
      </c>
      <c r="AD243" s="38">
        <f>AD7+AD16+AD22+AD33+AD38+AD45</f>
        <v>4407106.0200000005</v>
      </c>
      <c r="AE243" s="38">
        <f>AE7+AE16+AE22+AE33+AE38+AE45</f>
        <v>4381013.564577602</v>
      </c>
      <c r="AF243" s="107">
        <f>AF7+AF16+AF22+AF33+AF38+AF45</f>
        <v>4684267.199999999</v>
      </c>
      <c r="AG243" s="38">
        <f>AG7+AG16+AG22+AG33+AG38+AG45</f>
        <v>4361410.026833273</v>
      </c>
      <c r="AH243" s="107">
        <f>AH7+AH16+AH22+AH33+AH38+AH45</f>
        <v>4810552.9</v>
      </c>
      <c r="AI243" s="39">
        <f>AF243/AD243*100</f>
        <v>106.2889610266285</v>
      </c>
      <c r="AJ243" s="27">
        <f>AF243-U243</f>
        <v>-701957.6000000006</v>
      </c>
      <c r="AK243" s="39">
        <f>AF243/U243*100</f>
        <v>86.96753986205698</v>
      </c>
      <c r="AL243" s="27">
        <f>AH243-AF243</f>
        <v>126285.70000000112</v>
      </c>
      <c r="AM243" s="39">
        <f>AH243/AF243*100</f>
        <v>102.69595423591551</v>
      </c>
    </row>
    <row r="244" spans="1:39" s="108" customFormat="1" ht="18" customHeight="1">
      <c r="A244" s="16"/>
      <c r="B244" s="16" t="s">
        <v>341</v>
      </c>
      <c r="C244" s="16"/>
      <c r="D244" s="16"/>
      <c r="E244" s="38"/>
      <c r="F244" s="38">
        <f>F46+F68+F75+F109+F117+F118</f>
        <v>481200.4071</v>
      </c>
      <c r="G244" s="107">
        <f>G46+G68+G75+G109+G117+G118</f>
        <v>526656.9805000001</v>
      </c>
      <c r="H244" s="27">
        <f>G244-F244</f>
        <v>45456.57340000005</v>
      </c>
      <c r="I244" s="27">
        <f>G244/F244*100</f>
        <v>109.44649520850334</v>
      </c>
      <c r="J244" s="38">
        <f>J46+J68+J75+J109+J117+J118</f>
        <v>468267.84502999997</v>
      </c>
      <c r="K244" s="38">
        <f>K46+K68+K75+K109+K117+K118</f>
        <v>664559.3026599999</v>
      </c>
      <c r="L244" s="107">
        <f>L46+L68+L75+L109+L117+L118</f>
        <v>681463.32551</v>
      </c>
      <c r="M244" s="27">
        <f>L244-J244</f>
        <v>213195.48048000003</v>
      </c>
      <c r="N244" s="27">
        <f>L244/J244*100</f>
        <v>145.52853302714848</v>
      </c>
      <c r="O244" s="50">
        <f>L244-K244</f>
        <v>16904.022850000067</v>
      </c>
      <c r="P244" s="34">
        <f>L244/K244*100</f>
        <v>102.54364400322726</v>
      </c>
      <c r="Q244" s="50">
        <f>L244-G244</f>
        <v>154806.34500999993</v>
      </c>
      <c r="R244" s="34">
        <f>L244/G244*100</f>
        <v>129.39415041324037</v>
      </c>
      <c r="S244" s="38">
        <f>S46+S68+S75+S109+S117+S118</f>
        <v>351828</v>
      </c>
      <c r="T244" s="38">
        <f>T46+T68+T75+T109+T117+T118</f>
        <v>474554.67563</v>
      </c>
      <c r="U244" s="107">
        <f>U46+U68+U75+U109+U117+U118</f>
        <v>905992.11193</v>
      </c>
      <c r="V244" s="40">
        <f>U244-K244</f>
        <v>241432.80927000009</v>
      </c>
      <c r="W244" s="40">
        <f>U244/K244*100</f>
        <v>136.32976143793766</v>
      </c>
      <c r="X244" s="40">
        <f>U244-L244</f>
        <v>224528.78642000002</v>
      </c>
      <c r="Y244" s="40">
        <f>U244/L244*100</f>
        <v>132.94803667562962</v>
      </c>
      <c r="Z244" s="40">
        <f>U244-G244</f>
        <v>379335.13142999995</v>
      </c>
      <c r="AA244" s="40">
        <f>U244/G244*100</f>
        <v>172.02698254751414</v>
      </c>
      <c r="AB244" s="40">
        <f>U244/T244*100</f>
        <v>190.91416826253808</v>
      </c>
      <c r="AC244" s="40">
        <f>U244-S244</f>
        <v>554164.11193</v>
      </c>
      <c r="AD244" s="38">
        <f>AD46+AD68+AD75+AD109+AD117+AD118</f>
        <v>471208.77563</v>
      </c>
      <c r="AE244" s="38">
        <f>AE46+AE68+AE75+AE109+AE117+AE118</f>
        <v>343202</v>
      </c>
      <c r="AF244" s="107">
        <f>AF46+AF68+AF75+AF109+AF117+AF118</f>
        <v>732949.71361</v>
      </c>
      <c r="AG244" s="38">
        <f>AG46+AG68+AG75+AG109+AG117+AG118</f>
        <v>339994</v>
      </c>
      <c r="AH244" s="107">
        <f>AH46+AH68+AH75+AH109+AH117+AH118</f>
        <v>750664.01361</v>
      </c>
      <c r="AI244" s="39">
        <f>AF244/AD244*100</f>
        <v>155.54670276037533</v>
      </c>
      <c r="AJ244" s="27">
        <f>AF244-U244</f>
        <v>-173042.39832000004</v>
      </c>
      <c r="AK244" s="39">
        <f>AF244/U244*100</f>
        <v>80.90023124468772</v>
      </c>
      <c r="AL244" s="27">
        <f>AH244-AF244</f>
        <v>17714.300000000047</v>
      </c>
      <c r="AM244" s="39">
        <f>AH244/AF244*100</f>
        <v>102.41685066124819</v>
      </c>
    </row>
    <row r="245" spans="1:34" s="69" customFormat="1" ht="12.75" customHeight="1">
      <c r="A245" s="68"/>
      <c r="B245" s="68"/>
      <c r="C245" s="68"/>
      <c r="D245" s="68"/>
      <c r="E245" s="70"/>
      <c r="F245" s="70"/>
      <c r="G245" s="95"/>
      <c r="H245" s="68"/>
      <c r="I245" s="68"/>
      <c r="J245" s="68"/>
      <c r="K245" s="70"/>
      <c r="L245" s="95"/>
      <c r="M245" s="70"/>
      <c r="N245" s="70"/>
      <c r="O245" s="68"/>
      <c r="P245" s="68"/>
      <c r="Q245" s="68"/>
      <c r="R245" s="68"/>
      <c r="S245" s="70"/>
      <c r="T245" s="70"/>
      <c r="U245" s="95"/>
      <c r="AD245" s="70"/>
      <c r="AE245" s="70"/>
      <c r="AF245" s="95"/>
      <c r="AG245" s="70"/>
      <c r="AH245" s="95"/>
    </row>
    <row r="246" ht="5.25" customHeight="1">
      <c r="AE246" s="48"/>
    </row>
    <row r="247" spans="1:34" s="71" customFormat="1" ht="14.25" customHeight="1">
      <c r="A247" s="72"/>
      <c r="B247" s="72"/>
      <c r="C247" s="72"/>
      <c r="D247" s="72"/>
      <c r="G247" s="96"/>
      <c r="H247" s="72"/>
      <c r="I247" s="72"/>
      <c r="J247" s="72"/>
      <c r="K247" s="72"/>
      <c r="L247" s="100"/>
      <c r="M247" s="72"/>
      <c r="N247" s="72"/>
      <c r="O247" s="72"/>
      <c r="P247" s="72"/>
      <c r="Q247" s="72"/>
      <c r="R247" s="72"/>
      <c r="S247" s="72"/>
      <c r="T247" s="72"/>
      <c r="U247" s="100"/>
      <c r="AE247" s="72"/>
      <c r="AF247" s="100"/>
      <c r="AH247" s="96"/>
    </row>
    <row r="248" spans="1:34" s="48" customFormat="1" ht="18.75" customHeight="1">
      <c r="A248" s="73"/>
      <c r="B248" s="72"/>
      <c r="C248" s="73"/>
      <c r="D248" s="73"/>
      <c r="G248" s="90"/>
      <c r="H248" s="74"/>
      <c r="I248" s="74"/>
      <c r="J248" s="74"/>
      <c r="K248" s="74"/>
      <c r="L248" s="99"/>
      <c r="M248" s="74"/>
      <c r="N248" s="74"/>
      <c r="O248" s="74"/>
      <c r="P248" s="74"/>
      <c r="Q248" s="74"/>
      <c r="R248" s="74"/>
      <c r="S248" s="72"/>
      <c r="T248" s="74"/>
      <c r="U248" s="100"/>
      <c r="AC248" s="75"/>
      <c r="AE248" s="72"/>
      <c r="AF248" s="100"/>
      <c r="AG248" s="72"/>
      <c r="AH248" s="100"/>
    </row>
    <row r="251" spans="1:34" s="80" customFormat="1" ht="18.75" customHeight="1">
      <c r="A251" s="78"/>
      <c r="B251" s="79"/>
      <c r="C251" s="78"/>
      <c r="D251" s="78"/>
      <c r="G251" s="97"/>
      <c r="H251" s="79"/>
      <c r="I251" s="79"/>
      <c r="J251" s="79"/>
      <c r="K251" s="79"/>
      <c r="L251" s="101"/>
      <c r="M251" s="79"/>
      <c r="N251" s="79"/>
      <c r="O251" s="79"/>
      <c r="P251" s="79"/>
      <c r="Q251" s="79"/>
      <c r="R251" s="79"/>
      <c r="S251" s="79"/>
      <c r="T251" s="79"/>
      <c r="U251" s="101"/>
      <c r="AC251" s="81"/>
      <c r="AE251" s="79"/>
      <c r="AF251" s="101"/>
      <c r="AG251" s="79"/>
      <c r="AH251" s="101"/>
    </row>
    <row r="252" spans="1:34" s="80" customFormat="1" ht="18.75" customHeight="1">
      <c r="A252" s="78"/>
      <c r="B252" s="79"/>
      <c r="C252" s="78"/>
      <c r="D252" s="78"/>
      <c r="G252" s="97"/>
      <c r="H252" s="79"/>
      <c r="I252" s="79"/>
      <c r="J252" s="79"/>
      <c r="K252" s="79"/>
      <c r="L252" s="101"/>
      <c r="M252" s="79"/>
      <c r="N252" s="79"/>
      <c r="O252" s="79"/>
      <c r="P252" s="79"/>
      <c r="Q252" s="79"/>
      <c r="R252" s="79"/>
      <c r="S252" s="79"/>
      <c r="T252" s="79"/>
      <c r="U252" s="101"/>
      <c r="AC252" s="81"/>
      <c r="AE252" s="79"/>
      <c r="AF252" s="101"/>
      <c r="AG252" s="79"/>
      <c r="AH252" s="101"/>
    </row>
    <row r="253" spans="1:34" s="84" customFormat="1" ht="18.75" customHeight="1">
      <c r="A253" s="82"/>
      <c r="B253" s="83"/>
      <c r="C253" s="82"/>
      <c r="D253" s="82"/>
      <c r="G253" s="98"/>
      <c r="H253" s="83"/>
      <c r="I253" s="83"/>
      <c r="J253" s="83"/>
      <c r="K253" s="83"/>
      <c r="L253" s="102"/>
      <c r="M253" s="83"/>
      <c r="N253" s="83"/>
      <c r="O253" s="83"/>
      <c r="P253" s="83"/>
      <c r="Q253" s="83"/>
      <c r="R253" s="83"/>
      <c r="S253" s="83">
        <f>SUM(S251:S252)</f>
        <v>0</v>
      </c>
      <c r="T253" s="83"/>
      <c r="U253" s="102"/>
      <c r="AC253" s="85"/>
      <c r="AE253" s="83">
        <f>SUM(AE251:AE252)</f>
        <v>0</v>
      </c>
      <c r="AF253" s="102"/>
      <c r="AG253" s="83">
        <f>SUM(AG251:AG252)</f>
        <v>0</v>
      </c>
      <c r="AH253" s="102"/>
    </row>
    <row r="254" spans="1:34" s="84" customFormat="1" ht="18.75" customHeight="1">
      <c r="A254" s="82"/>
      <c r="B254" s="83" t="s">
        <v>400</v>
      </c>
      <c r="C254" s="82"/>
      <c r="D254" s="82"/>
      <c r="G254" s="98"/>
      <c r="H254" s="83"/>
      <c r="I254" s="83"/>
      <c r="J254" s="83"/>
      <c r="K254" s="83"/>
      <c r="L254" s="102"/>
      <c r="M254" s="83"/>
      <c r="N254" s="83"/>
      <c r="O254" s="83"/>
      <c r="P254" s="83"/>
      <c r="Q254" s="83"/>
      <c r="R254" s="83"/>
      <c r="S254" s="83">
        <f>S253+S244</f>
        <v>351828</v>
      </c>
      <c r="T254" s="83"/>
      <c r="U254" s="102"/>
      <c r="AC254" s="85"/>
      <c r="AE254" s="83">
        <f>AE253+AE244</f>
        <v>343202</v>
      </c>
      <c r="AF254" s="102"/>
      <c r="AG254" s="83">
        <f>AG253+AG244</f>
        <v>339994</v>
      </c>
      <c r="AH254" s="102"/>
    </row>
  </sheetData>
  <sheetProtection/>
  <mergeCells count="16">
    <mergeCell ref="A1:R1"/>
    <mergeCell ref="H3:I3"/>
    <mergeCell ref="J3:R3"/>
    <mergeCell ref="S3:U3"/>
    <mergeCell ref="V3:AC3"/>
    <mergeCell ref="AD3:AH3"/>
    <mergeCell ref="AI3:AM3"/>
    <mergeCell ref="H4:I4"/>
    <mergeCell ref="M4:N4"/>
    <mergeCell ref="O4:P4"/>
    <mergeCell ref="Q4:R4"/>
    <mergeCell ref="V4:W4"/>
    <mergeCell ref="X4:Y4"/>
    <mergeCell ref="Z4:AA4"/>
    <mergeCell ref="AJ4:AK4"/>
    <mergeCell ref="AL4:AM4"/>
  </mergeCells>
  <printOptions/>
  <pageMargins left="0.1968503937007874" right="0.1968503937007874" top="0.3937007874015748" bottom="0.1968503937007874" header="0.1968503937007874" footer="0.2362204724409449"/>
  <pageSetup horizontalDpi="600" verticalDpi="600" orientation="landscape" paperSize="9" scale="57" r:id="rId1"/>
  <rowBreaks count="4" manualBreakCount="4">
    <brk id="21" max="38" man="1"/>
    <brk id="49" max="38" man="1"/>
    <brk id="67" max="38" man="1"/>
    <brk id="108" max="38" man="1"/>
  </rowBreaks>
  <colBreaks count="1" manualBreakCount="1">
    <brk id="30" max="2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Пользователь</cp:lastModifiedBy>
  <cp:lastPrinted>2023-11-16T09:08:15Z</cp:lastPrinted>
  <dcterms:created xsi:type="dcterms:W3CDTF">2007-01-24T14:16:13Z</dcterms:created>
  <dcterms:modified xsi:type="dcterms:W3CDTF">2023-11-16T09:30:42Z</dcterms:modified>
  <cp:category/>
  <cp:version/>
  <cp:contentType/>
  <cp:contentStatus/>
</cp:coreProperties>
</file>