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4428" windowWidth="15336" windowHeight="4680" activeTab="0"/>
  </bookViews>
  <sheets>
    <sheet name="2020" sheetId="1" r:id="rId1"/>
  </sheets>
  <definedNames>
    <definedName name="_xlnm.Print_Titles" localSheetId="0">'2020'!$A:$B,'2020'!$6:$7</definedName>
    <definedName name="_xlnm.Print_Area" localSheetId="0">'2020'!$A$1:$E$226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<sst xmlns="http://schemas.openxmlformats.org/spreadsheetml/2006/main" count="370" uniqueCount="345">
  <si>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</si>
  <si>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</si>
  <si>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</si>
  <si>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</si>
  <si>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</si>
  <si>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</si>
  <si>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</si>
  <si>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</si>
  <si>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</si>
  <si>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</si>
  <si>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</si>
  <si>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</si>
  <si>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</si>
  <si>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</si>
  <si>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</si>
  <si>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</si>
  <si>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</si>
  <si>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</si>
  <si>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</si>
  <si>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</si>
  <si>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</si>
  <si>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</si>
  <si>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</si>
  <si>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</si>
  <si>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</si>
  <si>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</si>
  <si>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</si>
  <si>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</si>
  <si>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</si>
  <si>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</si>
  <si>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</si>
  <si>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</si>
  <si>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</si>
  <si>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</si>
  <si>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</si>
  <si>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</si>
  <si>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</si>
  <si>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</si>
  <si>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</si>
  <si>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</si>
  <si>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</si>
  <si>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</si>
  <si>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</si>
  <si>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</si>
  <si>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</si>
  <si>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</si>
  <si>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</si>
  <si>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</si>
  <si>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</si>
  <si>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</si>
  <si>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</si>
  <si>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</si>
  <si>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</si>
  <si>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</si>
  <si>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000 1 01 02030 01 0000 110</t>
  </si>
  <si>
    <t>000 1 01 02040 01 0000 110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</si>
  <si>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</si>
  <si>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</si>
  <si>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</si>
  <si>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</si>
  <si>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</si>
  <si>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</si>
  <si>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</si>
  <si>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</si>
  <si>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</si>
  <si>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</si>
  <si>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</si>
  <si>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</si>
  <si>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</si>
  <si>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</si>
  <si>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</si>
  <si>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</si>
  <si>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</si>
  <si>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</si>
  <si>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</si>
  <si>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</si>
  <si>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</si>
  <si>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</si>
  <si>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</si>
  <si>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</si>
  <si>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</si>
  <si>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</si>
  <si>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</si>
  <si>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</si>
  <si>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</si>
  <si>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</si>
  <si>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</si>
  <si>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</si>
  <si>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</si>
  <si>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</si>
  <si>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</si>
  <si>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</si>
  <si>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</si>
  <si>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</si>
  <si>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</si>
  <si>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</si>
  <si>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</si>
  <si>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</si>
  <si>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</si>
  <si>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</si>
  <si>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</si>
  <si>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</si>
  <si>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</si>
  <si>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</si>
  <si>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</si>
  <si>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</si>
  <si>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</si>
  <si>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</si>
  <si>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</si>
  <si>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</si>
  <si>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</si>
  <si>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</si>
  <si>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</si>
  <si>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</si>
  <si>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</si>
  <si>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</si>
  <si>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</si>
  <si>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</si>
  <si>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</si>
  <si>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доходы от компенсации затрат бюджетов городских округов (оздоровительная кампания детей)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</si>
  <si>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</si>
  <si>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</si>
  <si>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</si>
  <si>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</si>
  <si>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</si>
  <si>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</si>
  <si>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</si>
  <si>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ремонт подъездов в многоквартирных домах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</si>
  <si>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</si>
  <si>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</si>
  <si>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</si>
  <si>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</si>
  <si>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</si>
  <si>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</si>
  <si>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</si>
  <si>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</si>
  <si>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</si>
  <si>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</si>
  <si>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>(+, -) 
тыс. руб.</t>
  </si>
  <si>
    <t>%</t>
  </si>
  <si>
    <t>тыс. руб.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</si>
  <si>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</si>
  <si>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</si>
  <si>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</si>
  <si>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</si>
  <si>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</si>
  <si>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</si>
  <si>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</si>
  <si>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</si>
  <si>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</si>
  <si>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</si>
  <si>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</si>
  <si>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</si>
  <si>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</si>
  <si>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</si>
  <si>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000 2 02 25497 04 0000 150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</si>
  <si>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</si>
  <si>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</si>
  <si>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000 2 02 25567 04 0000 150</t>
  </si>
  <si>
    <t>Субсидии бюджетам городских округов на обеспечение устойчивого развития сельских территорий</t>
  </si>
  <si>
    <t>000 2 02 27112 04 0000 150</t>
  </si>
  <si>
    <t>000 2 02 27112 04 0001 150</t>
  </si>
  <si>
    <t>000 2 02 27112 04 0002 150</t>
  </si>
  <si>
    <t>000 2 02 27112 04 0003 150</t>
  </si>
  <si>
    <t>000 2 02 29999 04 0000 150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</si>
  <si>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</si>
  <si>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</si>
  <si>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</si>
  <si>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</si>
  <si>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</si>
  <si>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</si>
  <si>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рекультивацию полигонов твёрдых коммунальных отходов </t>
  </si>
  <si>
    <t>000 2 02 30000 00 0000 150</t>
  </si>
  <si>
    <t>000 2 02 30022 04 0000 150</t>
  </si>
  <si>
    <t>000 2 02 30024 04 0000 150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</si>
  <si>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</si>
  <si>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</si>
  <si>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</si>
  <si>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</si>
  <si>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000 2 02 35082 04 0000 150</t>
  </si>
  <si>
    <t>000 2 02 35120 04 0000 150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</si>
  <si>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</si>
  <si>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</si>
  <si>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000 2 02 39999 04 0000 150</t>
  </si>
  <si>
    <t>000 2 02 40000 00 0000 150</t>
  </si>
  <si>
    <t>000 2 02 45160 04 0000 150</t>
  </si>
  <si>
    <t>000 2 02 49999 04 0000 150</t>
  </si>
  <si>
    <t xml:space="preserve"> - на создание центров образования цифрового и гуманитарного профилей</t>
  </si>
  <si>
    <t>000 2 07 00000 00 0000 000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</si>
  <si>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</si>
  <si>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</si>
  <si>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</si>
  <si>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</si>
  <si>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000 1 06 06042 04 0000 110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</si>
  <si>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</si>
  <si>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</si>
  <si>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факт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</si>
  <si>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</si>
  <si>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</si>
  <si>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</si>
  <si>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</si>
  <si>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</si>
  <si>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</si>
  <si>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</si>
  <si>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</si>
  <si>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</si>
  <si>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</si>
  <si>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</si>
  <si>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</si>
  <si>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</si>
  <si>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</si>
  <si>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в части благоустройства общественных территорий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</si>
  <si>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</si>
  <si>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</si>
  <si>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</si>
  <si>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проектирование и строительство дошкольных образовательных организаций</t>
  </si>
  <si>
    <t xml:space="preserve"> - на проектирование сетей газификации в сельской местности</t>
  </si>
  <si>
    <t xml:space="preserve"> - на реализацию мероприятий по улучшению жилищных условий многодетных семей</t>
  </si>
  <si>
    <t>000 2 02 27112 04 0011 150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</si>
  <si>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</si>
  <si>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</si>
  <si>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строительство (реконструкцию) объектов культуры</t>
  </si>
  <si>
    <t>000 1 13 02994 04 0006 130</t>
  </si>
  <si>
    <t>000 1 13 02994 04 0007 130</t>
  </si>
  <si>
    <t>000 1 11 09044 04 0014 120</t>
  </si>
  <si>
    <t>000 1 13 02994 04 0012 130</t>
  </si>
  <si>
    <t>000 1 13 02994 04 0013 130</t>
  </si>
  <si>
    <t>к факту 2019 года</t>
  </si>
  <si>
    <t xml:space="preserve">к утвержденному плану на 2020 год с учетом принятых изменений </t>
  </si>
  <si>
    <t>000 1 03 02231 01 0000 110</t>
  </si>
  <si>
    <t>000 1 03 02241 01 0000 110</t>
  </si>
  <si>
    <t>000 1 03 02251 01 0000 110</t>
  </si>
  <si>
    <t>000 1 03 02261 01 0000 110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</si>
  <si>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</si>
  <si>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</si>
  <si>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</si>
  <si>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</si>
  <si>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</si>
  <si>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</si>
  <si>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</si>
  <si>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</si>
  <si>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</si>
  <si>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</si>
  <si>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</si>
  <si>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000 1 05 01012 01 0000 110</t>
  </si>
  <si>
    <t>000 1 05 01022 01 0000 110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</si>
  <si>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</si>
  <si>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</si>
  <si>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</si>
  <si>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</si>
  <si>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</si>
  <si>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</si>
  <si>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</si>
  <si>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000 1 11 09080 04 0008 120</t>
  </si>
  <si>
    <t>000 1 11 09080 04 0009 120</t>
  </si>
  <si>
    <t xml:space="preserve">Поступления по плате за наем жилых помещений, находящихся в собственности муниципальных образований 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</si>
  <si>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</si>
  <si>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000 1 11 09080 04 0000 120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</si>
  <si>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</si>
  <si>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</si>
  <si>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</si>
  <si>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</si>
  <si>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</si>
  <si>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000 1 12 01041 01 0000 120</t>
  </si>
  <si>
    <t>000 1 12 01042 01 0000 120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</si>
  <si>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</si>
  <si>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</si>
  <si>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</si>
  <si>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 xml:space="preserve">доходы от платных услуг, оказываемых казенными учреждениями (соц сфера) </t>
  </si>
  <si>
    <t>доходы от платных услуг, оказываемых казенными учреждениями (Комитет по архитектуре и градостроительству МО)</t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</si>
  <si>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</si>
  <si>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</si>
  <si>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(родительская плата в ДДО)</t>
  </si>
  <si>
    <t xml:space="preserve">Возврат остатков (администрация) </t>
  </si>
  <si>
    <t xml:space="preserve">Возврат остатков (мун. задания "4") </t>
  </si>
  <si>
    <t>Межбюджетные трансферты, передаваемые бюджетам городских округов на поддержку отрасли культуры</t>
  </si>
  <si>
    <t xml:space="preserve"> - на возмещение расходов на материально-техническое обеспечение клубов «Активное долголетие»</t>
  </si>
  <si>
    <t>000 2 02 45519 04 0000 150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</si>
  <si>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</si>
  <si>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</si>
  <si>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</si>
  <si>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</si>
  <si>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</si>
  <si>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</si>
  <si>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</si>
  <si>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</si>
  <si>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</si>
  <si>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проведение Всероссийской переписи населения 2020 года</t>
  </si>
  <si>
    <t>000 2 02 30029 04 0004 150</t>
  </si>
  <si>
    <t>000 2 02 30029 04 0005 150</t>
  </si>
  <si>
    <t>000 2 02 35135 04 0000 150</t>
  </si>
  <si>
    <t>000 2 02 35303 04 0000 150</t>
  </si>
  <si>
    <t>000 2 02 35469 04 0000 150</t>
  </si>
  <si>
    <t xml:space="preserve">Прочие дотации бюджетам городских округов </t>
  </si>
  <si>
    <t>000 2 02 19999 04 0000 150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</si>
  <si>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</si>
  <si>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Инициативные платежи, зачисляемые в бюджеты городских округов</t>
  </si>
  <si>
    <t>000 1 17 15020 04 0000 150</t>
  </si>
  <si>
    <t>для поступлений инициативных платежей для реализации каждого инициативного проекта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</si>
  <si>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</si>
  <si>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</si>
  <si>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</si>
  <si>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</si>
  <si>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</si>
  <si>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</si>
  <si>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городских округов на поддержку отрасли культуры   </t>
  </si>
  <si>
    <t>Субсидии бюджетам городских округов на обеспечение комплексного развития сельских территорий</t>
  </si>
  <si>
    <t xml:space="preserve"> - на благоустройство общественных территорий</t>
  </si>
  <si>
    <t xml:space="preserve"> - на мероприятия по улучшению жилищных условий граждан, проживающих на сельских территориях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</si>
  <si>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</si>
  <si>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 - на капитальные вложения в общеобразовательные организации в целях обеспечения односменного режима обучения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</si>
  <si>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</si>
  <si>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</si>
  <si>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</si>
  <si>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</si>
  <si>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</si>
  <si>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реализацию проектов граждан, сформированных в рамках практик инициативного бюджетирования</t>
  </si>
  <si>
    <t>000 2 02 20299 04 0000 150</t>
  </si>
  <si>
    <t>000 2 02 25065 04 0000 150</t>
  </si>
  <si>
    <t>000 2 02 25304 04 0000 150</t>
  </si>
  <si>
    <t xml:space="preserve">000 2 02 25519 04 0000 150 </t>
  </si>
  <si>
    <t>000 2 02 25576 04 0000 150</t>
  </si>
  <si>
    <t>000 2 02 27112 04 0020 150</t>
  </si>
  <si>
    <t>000 2 02 27112 04 0021 150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</si>
  <si>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</si>
  <si>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</si>
  <si>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</si>
  <si>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</si>
  <si>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</si>
  <si>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</si>
  <si>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</si>
  <si>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</si>
  <si>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</si>
  <si>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</si>
  <si>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</si>
  <si>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</si>
  <si>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Поступления доходов в бюджет городского округа Ступино Московской области на 2020 год </t>
  </si>
  <si>
    <t>2020 год</t>
  </si>
  <si>
    <t xml:space="preserve">уточнение бюджета от 19.12.2019 № 356/34 (в ред. от 13.04.2020 №403/40, от 28.04.2020 №404/41; от 20.08.2020 №448/45, от 15.10.2020 №467/48)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</si>
  <si>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</rPr>
      <t xml:space="preserve">в муниципальных общеобразовательных организациях </t>
    </r>
    <r>
      <rPr>
        <i/>
        <sz val="12"/>
        <rFont val="Arial"/>
        <family val="2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</si>
  <si>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</si>
  <si>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</rPr>
      <t>в частных общеобразовательных организациях</t>
    </r>
    <r>
      <rPr>
        <i/>
        <sz val="12"/>
        <rFont val="Arial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</si>
  <si>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 - на реализацию отдельных мероприятий муниципальных программ</t>
  </si>
  <si>
    <r>
      <t xml:space="preserve"> - </t>
    </r>
    <r>
      <rPr>
        <i/>
        <sz val="12"/>
        <color indexed="53"/>
        <rFont val="Arial"/>
        <family val="2"/>
      </rPr>
      <t xml:space="preserve">на мероприятия по организации отдыха детей в каникулярное время </t>
    </r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</si>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</sst>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0.0000"/>
    <numFmt numFmtId="178" formatCode="0.000"/>
    <numFmt numFmtId="179" formatCode="#,##0.000"/>
    <numFmt numFmtId="180" formatCode="#,##0.0000"/>
    <numFmt numFmtId="181" formatCode="#,##0.00000"/>
  </numFmts>
  <fonts count="6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12"/>
      <color indexed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i/>
      <sz val="12"/>
      <color indexed="60"/>
      <name val="Arial"/>
      <family val="2"/>
    </font>
    <font>
      <i/>
      <sz val="12"/>
      <color indexed="17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i/>
      <sz val="12"/>
      <color indexed="10"/>
      <name val="Arial"/>
      <family val="2"/>
    </font>
    <font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6600"/>
      <name val="Arial"/>
      <family val="2"/>
    </font>
    <font>
      <b/>
      <sz val="12"/>
      <color rgb="FFCC3300"/>
      <name val="Arial"/>
      <family val="2"/>
    </font>
    <font>
      <b/>
      <sz val="12"/>
      <color rgb="FF006600"/>
      <name val="Arial"/>
      <family val="2"/>
    </font>
    <font>
      <sz val="12"/>
      <color rgb="FFCC3300"/>
      <name val="Arial"/>
      <family val="2"/>
    </font>
    <font>
      <i/>
      <sz val="12"/>
      <color rgb="FFCC3300"/>
      <name val="Arial"/>
      <family val="2"/>
    </font>
    <font>
      <i/>
      <sz val="12"/>
      <color rgb="FF006600"/>
      <name val="Arial"/>
      <family val="2"/>
    </font>
    <font>
      <b/>
      <sz val="9"/>
      <color rgb="FFCC3300"/>
      <name val="Arial"/>
      <family val="2"/>
    </font>
    <font>
      <b/>
      <sz val="9"/>
      <color rgb="FF006600"/>
      <name val="Arial"/>
      <family val="2"/>
    </font>
    <font>
      <i/>
      <sz val="12"/>
      <color rgb="FFFF0000"/>
      <name val="Arial"/>
      <family val="2"/>
    </font>
    <font>
      <i/>
      <sz val="12"/>
      <color theme="9" tint="-0.24997000396251678"/>
      <name val="Arial"/>
      <family val="2"/>
    </font>
    <font>
      <sz val="12"/>
      <color theme="9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173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173" fontId="6" fillId="0" borderId="10" xfId="63" applyNumberFormat="1" applyFont="1" applyFill="1" applyBorder="1" applyAlignment="1" applyProtection="1">
      <alignment horizontal="center" vertical="center" wrapText="1"/>
      <protection/>
    </xf>
    <xf numFmtId="173" fontId="6" fillId="0" borderId="10" xfId="55" applyNumberFormat="1" applyFont="1" applyFill="1" applyBorder="1" applyAlignment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 wrapText="1"/>
      <protection/>
    </xf>
    <xf numFmtId="173" fontId="5" fillId="0" borderId="10" xfId="55" applyNumberFormat="1" applyFont="1" applyFill="1" applyBorder="1" applyAlignment="1">
      <alignment horizontal="center" vertical="center"/>
      <protection/>
    </xf>
    <xf numFmtId="173" fontId="5" fillId="0" borderId="10" xfId="55" applyNumberFormat="1" applyFont="1" applyFill="1" applyBorder="1" applyAlignment="1">
      <alignment horizontal="center" vertical="center" wrapText="1"/>
      <protection/>
    </xf>
    <xf numFmtId="173" fontId="7" fillId="0" borderId="10" xfId="55" applyNumberFormat="1" applyFont="1" applyFill="1" applyBorder="1" applyAlignment="1">
      <alignment horizontal="center"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 wrapText="1"/>
      <protection/>
    </xf>
    <xf numFmtId="173" fontId="7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vertical="center" wrapText="1"/>
      <protection/>
    </xf>
    <xf numFmtId="0" fontId="8" fillId="0" borderId="0" xfId="55" applyFont="1" applyFill="1" applyAlignment="1">
      <alignment horizontal="right" vertical="center" wrapText="1"/>
      <protection/>
    </xf>
    <xf numFmtId="0" fontId="8" fillId="0" borderId="0" xfId="55" applyFont="1" applyFill="1" applyAlignment="1">
      <alignment vertical="center"/>
      <protection/>
    </xf>
    <xf numFmtId="0" fontId="8" fillId="0" borderId="0" xfId="55" applyFont="1" applyFill="1" applyAlignment="1">
      <alignment vertical="center" wrapText="1"/>
      <protection/>
    </xf>
    <xf numFmtId="0" fontId="58" fillId="0" borderId="0" xfId="55" applyFont="1" applyFill="1" applyAlignment="1">
      <alignment vertical="center"/>
      <protection/>
    </xf>
    <xf numFmtId="173" fontId="8" fillId="0" borderId="0" xfId="55" applyNumberFormat="1" applyFont="1" applyFill="1" applyAlignment="1">
      <alignment vertical="center"/>
      <protection/>
    </xf>
    <xf numFmtId="173" fontId="8" fillId="0" borderId="0" xfId="55" applyNumberFormat="1" applyFont="1" applyFill="1" applyAlignment="1">
      <alignment horizontal="right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9" fillId="0" borderId="0" xfId="55" applyFont="1" applyFill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173" fontId="9" fillId="0" borderId="10" xfId="55" applyNumberFormat="1" applyFont="1" applyFill="1" applyBorder="1" applyAlignment="1">
      <alignment horizontal="center" vertical="center" wrapText="1"/>
      <protection/>
    </xf>
    <xf numFmtId="173" fontId="9" fillId="0" borderId="10" xfId="63" applyNumberFormat="1" applyFont="1" applyFill="1" applyBorder="1" applyAlignment="1" applyProtection="1">
      <alignment horizontal="center" vertical="center" wrapText="1"/>
      <protection/>
    </xf>
    <xf numFmtId="1" fontId="9" fillId="0" borderId="10" xfId="55" applyNumberFormat="1" applyFont="1" applyFill="1" applyBorder="1" applyAlignment="1" applyProtection="1">
      <alignment horizontal="center" vertical="center" wrapText="1"/>
      <protection/>
    </xf>
    <xf numFmtId="0" fontId="9" fillId="0" borderId="10" xfId="55" applyNumberFormat="1" applyFont="1" applyFill="1" applyBorder="1" applyAlignment="1" applyProtection="1">
      <alignment horizontal="left" vertical="center" wrapText="1"/>
      <protection/>
    </xf>
    <xf numFmtId="173" fontId="59" fillId="0" borderId="10" xfId="63" applyNumberFormat="1" applyFont="1" applyFill="1" applyBorder="1" applyAlignment="1" applyProtection="1">
      <alignment horizontal="center" vertical="center"/>
      <protection/>
    </xf>
    <xf numFmtId="173" fontId="60" fillId="0" borderId="10" xfId="63" applyNumberFormat="1" applyFont="1" applyFill="1" applyBorder="1" applyAlignment="1" applyProtection="1">
      <alignment horizontal="center" vertical="center"/>
      <protection/>
    </xf>
    <xf numFmtId="173" fontId="9" fillId="0" borderId="10" xfId="63" applyNumberFormat="1" applyFont="1" applyFill="1" applyBorder="1" applyAlignment="1" applyProtection="1">
      <alignment horizontal="center" vertical="center"/>
      <protection/>
    </xf>
    <xf numFmtId="0" fontId="9" fillId="0" borderId="0" xfId="55" applyFont="1" applyFill="1" applyAlignment="1">
      <alignment vertical="center"/>
      <protection/>
    </xf>
    <xf numFmtId="0" fontId="9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8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10" xfId="55" applyNumberFormat="1" applyFont="1" applyFill="1" applyBorder="1" applyAlignment="1" applyProtection="1">
      <alignment horizontal="left" vertical="center" wrapText="1" indent="1"/>
      <protection/>
    </xf>
    <xf numFmtId="173" fontId="61" fillId="0" borderId="10" xfId="63" applyNumberFormat="1" applyFont="1" applyFill="1" applyBorder="1" applyAlignment="1" applyProtection="1">
      <alignment horizontal="center" vertical="center"/>
      <protection/>
    </xf>
    <xf numFmtId="173" fontId="58" fillId="0" borderId="10" xfId="63" applyNumberFormat="1" applyFont="1" applyFill="1" applyBorder="1" applyAlignment="1" applyProtection="1">
      <alignment horizontal="center" vertical="center"/>
      <protection/>
    </xf>
    <xf numFmtId="173" fontId="8" fillId="0" borderId="10" xfId="63" applyNumberFormat="1" applyFont="1" applyFill="1" applyBorder="1" applyAlignment="1" applyProtection="1">
      <alignment horizontal="center" vertical="center"/>
      <protection/>
    </xf>
    <xf numFmtId="173" fontId="8" fillId="0" borderId="10" xfId="63" applyNumberFormat="1" applyFont="1" applyFill="1" applyBorder="1" applyAlignment="1" applyProtection="1">
      <alignment horizontal="center" vertical="center" wrapText="1"/>
      <protection/>
    </xf>
    <xf numFmtId="1" fontId="10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/>
    </xf>
    <xf numFmtId="173" fontId="62" fillId="0" borderId="10" xfId="63" applyNumberFormat="1" applyFont="1" applyFill="1" applyBorder="1" applyAlignment="1" applyProtection="1">
      <alignment horizontal="center" vertical="center"/>
      <protection/>
    </xf>
    <xf numFmtId="173" fontId="63" fillId="0" borderId="10" xfId="63" applyNumberFormat="1" applyFont="1" applyFill="1" applyBorder="1" applyAlignment="1" applyProtection="1">
      <alignment horizontal="center" vertical="center"/>
      <protection/>
    </xf>
    <xf numFmtId="173" fontId="10" fillId="0" borderId="10" xfId="63" applyNumberFormat="1" applyFont="1" applyFill="1" applyBorder="1" applyAlignment="1" applyProtection="1">
      <alignment horizontal="center" vertical="center"/>
      <protection/>
    </xf>
    <xf numFmtId="0" fontId="10" fillId="0" borderId="0" xfId="55" applyFont="1" applyFill="1" applyAlignment="1">
      <alignment vertical="center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173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8" fillId="0" borderId="10" xfId="55" applyNumberFormat="1" applyFont="1" applyFill="1" applyBorder="1" applyAlignment="1" applyProtection="1">
      <alignment horizontal="left" vertical="center" wrapText="1" indent="2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3"/>
      <protection/>
    </xf>
    <xf numFmtId="1" fontId="9" fillId="0" borderId="11" xfId="55" applyNumberFormat="1" applyFont="1" applyFill="1" applyBorder="1" applyAlignment="1" applyProtection="1">
      <alignment horizontal="center" vertical="center" wrapText="1"/>
      <protection/>
    </xf>
    <xf numFmtId="173" fontId="59" fillId="0" borderId="10" xfId="63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left" vertical="center" wrapText="1" indent="1"/>
      <protection/>
    </xf>
    <xf numFmtId="173" fontId="61" fillId="0" borderId="10" xfId="63" applyNumberFormat="1" applyFont="1" applyFill="1" applyBorder="1" applyAlignment="1">
      <alignment horizontal="center" vertical="center"/>
    </xf>
    <xf numFmtId="173" fontId="58" fillId="0" borderId="10" xfId="63" applyNumberFormat="1" applyFont="1" applyFill="1" applyBorder="1" applyAlignment="1">
      <alignment horizontal="center" vertical="center"/>
    </xf>
    <xf numFmtId="173" fontId="8" fillId="0" borderId="10" xfId="63" applyNumberFormat="1" applyFont="1" applyFill="1" applyBorder="1" applyAlignment="1">
      <alignment horizontal="center" vertical="center"/>
    </xf>
    <xf numFmtId="173" fontId="60" fillId="0" borderId="10" xfId="63" applyNumberFormat="1" applyFont="1" applyFill="1" applyBorder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 indent="1"/>
      <protection/>
    </xf>
    <xf numFmtId="173" fontId="58" fillId="0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 indent="1"/>
    </xf>
    <xf numFmtId="173" fontId="62" fillId="0" borderId="10" xfId="63" applyNumberFormat="1" applyFont="1" applyFill="1" applyBorder="1" applyAlignment="1">
      <alignment horizontal="center" vertical="center"/>
    </xf>
    <xf numFmtId="173" fontId="63" fillId="0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173" fontId="62" fillId="0" borderId="10" xfId="63" applyNumberFormat="1" applyFont="1" applyFill="1" applyBorder="1" applyAlignment="1" applyProtection="1">
      <alignment horizontal="center" vertical="center" wrapText="1"/>
      <protection/>
    </xf>
    <xf numFmtId="173" fontId="61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12" xfId="55" applyFont="1" applyFill="1" applyBorder="1" applyAlignment="1">
      <alignment horizontal="left" vertical="center" wrapText="1" indent="1"/>
      <protection/>
    </xf>
    <xf numFmtId="0" fontId="10" fillId="0" borderId="0" xfId="55" applyFont="1" applyFill="1" applyAlignment="1" applyProtection="1">
      <alignment vertical="center"/>
      <protection locked="0"/>
    </xf>
    <xf numFmtId="1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9" fillId="0" borderId="10" xfId="63" applyNumberFormat="1" applyFont="1" applyFill="1" applyBorder="1" applyAlignment="1" applyProtection="1">
      <alignment horizontal="center" vertical="center"/>
      <protection locked="0"/>
    </xf>
    <xf numFmtId="173" fontId="59" fillId="0" borderId="11" xfId="63" applyNumberFormat="1" applyFont="1" applyFill="1" applyBorder="1" applyAlignment="1" applyProtection="1">
      <alignment horizontal="center" vertical="center"/>
      <protection/>
    </xf>
    <xf numFmtId="173" fontId="60" fillId="0" borderId="11" xfId="63" applyNumberFormat="1" applyFont="1" applyFill="1" applyBorder="1" applyAlignment="1" applyProtection="1">
      <alignment horizontal="center" vertical="center"/>
      <protection/>
    </xf>
    <xf numFmtId="0" fontId="61" fillId="0" borderId="0" xfId="55" applyFont="1" applyFill="1" applyAlignment="1">
      <alignment vertical="center" wrapText="1"/>
      <protection/>
    </xf>
    <xf numFmtId="173" fontId="5" fillId="0" borderId="0" xfId="55" applyNumberFormat="1" applyFont="1" applyFill="1" applyAlignment="1">
      <alignment horizontal="right" vertical="center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64" fillId="0" borderId="10" xfId="55" applyFont="1" applyFill="1" applyBorder="1" applyAlignment="1">
      <alignment horizontal="center" vertical="center" wrapText="1"/>
      <protection/>
    </xf>
    <xf numFmtId="0" fontId="65" fillId="0" borderId="10" xfId="55" applyFont="1" applyFill="1" applyBorder="1" applyAlignment="1">
      <alignment horizontal="center" vertical="center" wrapText="1"/>
      <protection/>
    </xf>
    <xf numFmtId="173" fontId="12" fillId="0" borderId="10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Fill="1" applyAlignment="1">
      <alignment horizontal="center" vertical="center" wrapText="1"/>
      <protection/>
    </xf>
    <xf numFmtId="4" fontId="13" fillId="0" borderId="0" xfId="0" applyNumberFormat="1" applyFont="1" applyFill="1" applyAlignment="1">
      <alignment horizontal="center" vertical="center"/>
    </xf>
    <xf numFmtId="4" fontId="8" fillId="0" borderId="0" xfId="55" applyNumberFormat="1" applyFont="1" applyFill="1" applyAlignment="1">
      <alignment vertical="center"/>
      <protection/>
    </xf>
    <xf numFmtId="173" fontId="66" fillId="0" borderId="10" xfId="63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left" vertical="center" wrapText="1" indent="1"/>
    </xf>
    <xf numFmtId="0" fontId="68" fillId="0" borderId="12" xfId="55" applyFont="1" applyFill="1" applyBorder="1" applyAlignment="1">
      <alignment horizontal="left" vertical="center" wrapText="1" indent="1"/>
      <protection/>
    </xf>
    <xf numFmtId="173" fontId="9" fillId="0" borderId="0" xfId="55" applyNumberFormat="1" applyFont="1" applyFill="1" applyAlignment="1">
      <alignment vertical="center" wrapText="1"/>
      <protection/>
    </xf>
    <xf numFmtId="173" fontId="8" fillId="0" borderId="0" xfId="55" applyNumberFormat="1" applyFont="1" applyFill="1" applyAlignment="1">
      <alignment horizontal="right" vertical="center"/>
      <protection/>
    </xf>
    <xf numFmtId="173" fontId="6" fillId="0" borderId="10" xfId="0" applyNumberFormat="1" applyFont="1" applyFill="1" applyBorder="1" applyAlignment="1">
      <alignment horizontal="center" vertical="center" wrapText="1"/>
    </xf>
    <xf numFmtId="0" fontId="8" fillId="0" borderId="0" xfId="55" applyFont="1" applyFill="1" applyAlignment="1">
      <alignment horizontal="right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="105" zoomScaleNormal="105" zoomScaleSheetLayoutView="100" zoomScalePageLayoutView="0" workbookViewId="0" topLeftCell="A214">
      <selection activeCell="E226" sqref="E226"/>
    </sheetView>
  </sheetViews>
  <sheetFormatPr defaultColWidth="9.125" defaultRowHeight="5.25" customHeight="1"/>
  <cols>
    <col min="1" max="1" width="30.875" style="18" customWidth="1"/>
    <col min="2" max="2" width="77.50390625" style="18" customWidth="1"/>
    <col min="3" max="3" width="11.50390625" style="79" hidden="1" customWidth="1"/>
    <col min="4" max="4" width="12.00390625" style="19" hidden="1" customWidth="1"/>
    <col min="5" max="5" width="14.375" style="20" customWidth="1"/>
    <col min="6" max="6" width="12.375" style="1" hidden="1" customWidth="1"/>
    <col min="7" max="7" width="7.375" style="2" hidden="1" customWidth="1"/>
    <col min="8" max="8" width="11.50390625" style="3" hidden="1" customWidth="1"/>
    <col min="9" max="9" width="9.00390625" style="3" hidden="1" customWidth="1"/>
    <col min="10" max="10" width="9.125" style="17" customWidth="1"/>
    <col min="11" max="11" width="15.50390625" style="17" customWidth="1"/>
    <col min="12" max="12" width="14.125" style="17" customWidth="1"/>
    <col min="13" max="16384" width="9.125" style="17" customWidth="1"/>
  </cols>
  <sheetData>
    <row r="1" spans="2:5" ht="78.75" customHeight="1">
      <c r="B1" s="94" t="s">
        <v>344</v>
      </c>
      <c r="C1" s="94"/>
      <c r="D1" s="94"/>
      <c r="E1" s="94"/>
    </row>
    <row r="2" spans="2:3" ht="14.25" customHeight="1">
      <c r="B2" s="16"/>
      <c r="C2" s="21"/>
    </row>
    <row r="3" spans="1:5" ht="15.75" customHeight="1">
      <c r="A3" s="97" t="s">
        <v>336</v>
      </c>
      <c r="B3" s="97"/>
      <c r="C3" s="97"/>
      <c r="D3" s="97"/>
      <c r="E3" s="97"/>
    </row>
    <row r="4" spans="1:9" ht="13.5" customHeight="1">
      <c r="A4" s="23"/>
      <c r="B4" s="23"/>
      <c r="C4" s="23"/>
      <c r="D4" s="23"/>
      <c r="E4" s="91"/>
      <c r="F4" s="15"/>
      <c r="G4" s="15"/>
      <c r="H4" s="15"/>
      <c r="I4" s="15"/>
    </row>
    <row r="5" spans="1:9" s="2" customFormat="1" ht="14.25" customHeight="1">
      <c r="A5" s="6"/>
      <c r="B5" s="6"/>
      <c r="C5" s="6"/>
      <c r="D5" s="6"/>
      <c r="E5" s="80" t="s">
        <v>140</v>
      </c>
      <c r="H5" s="3"/>
      <c r="I5" s="3"/>
    </row>
    <row r="6" spans="1:9" s="22" customFormat="1" ht="49.5" customHeight="1">
      <c r="A6" s="24" t="s">
        <v>5</v>
      </c>
      <c r="B6" s="24" t="s">
        <v>60</v>
      </c>
      <c r="C6" s="24" t="s">
        <v>196</v>
      </c>
      <c r="D6" s="24" t="s">
        <v>338</v>
      </c>
      <c r="E6" s="25" t="s">
        <v>337</v>
      </c>
      <c r="F6" s="95" t="s">
        <v>228</v>
      </c>
      <c r="G6" s="96"/>
      <c r="H6" s="93" t="s">
        <v>227</v>
      </c>
      <c r="I6" s="93"/>
    </row>
    <row r="7" spans="1:9" s="85" customFormat="1" ht="27.75" customHeight="1" hidden="1">
      <c r="A7" s="81"/>
      <c r="B7" s="81"/>
      <c r="C7" s="82" t="s">
        <v>140</v>
      </c>
      <c r="D7" s="83" t="s">
        <v>140</v>
      </c>
      <c r="E7" s="84"/>
      <c r="F7" s="7" t="s">
        <v>138</v>
      </c>
      <c r="G7" s="4" t="s">
        <v>139</v>
      </c>
      <c r="H7" s="7" t="s">
        <v>138</v>
      </c>
      <c r="I7" s="5" t="s">
        <v>139</v>
      </c>
    </row>
    <row r="8" spans="1:9" s="32" customFormat="1" ht="24" customHeight="1">
      <c r="A8" s="27" t="s">
        <v>6</v>
      </c>
      <c r="B8" s="28" t="s">
        <v>7</v>
      </c>
      <c r="C8" s="29">
        <f>C9+C15+C21+C31+C36+C40+C41+C56+C62+C79+C85+C86</f>
        <v>3063175.6182399993</v>
      </c>
      <c r="D8" s="30">
        <f>D9+D15+D21+D31+D36+D40+D41+D56+D62+D79+D85+D86</f>
        <v>3010755.6944999998</v>
      </c>
      <c r="E8" s="31">
        <f>E9+E15+E21+E31+E36+E40+E41+E56+E62+E79+E85+E86</f>
        <v>3030930.6459000004</v>
      </c>
      <c r="F8" s="7">
        <f>E8-D8</f>
        <v>20174.951400000602</v>
      </c>
      <c r="G8" s="8">
        <f aca="true" t="shared" si="0" ref="G8:G23">E8/D8*100</f>
        <v>100.67009593096033</v>
      </c>
      <c r="H8" s="7">
        <f aca="true" t="shared" si="1" ref="H8:H52">E8-C8</f>
        <v>-32244.97233999893</v>
      </c>
      <c r="I8" s="5">
        <f aca="true" t="shared" si="2" ref="I8:I41">E8/C8*100</f>
        <v>98.94733517242717</v>
      </c>
    </row>
    <row r="9" spans="1:9" s="32" customFormat="1" ht="24" customHeight="1">
      <c r="A9" s="27" t="s">
        <v>8</v>
      </c>
      <c r="B9" s="33" t="s">
        <v>9</v>
      </c>
      <c r="C9" s="29">
        <f>C10</f>
        <v>1855981.2895900002</v>
      </c>
      <c r="D9" s="30">
        <f>D10</f>
        <v>1792598.6</v>
      </c>
      <c r="E9" s="31">
        <f>E10</f>
        <v>1854400</v>
      </c>
      <c r="F9" s="7">
        <f aca="true" t="shared" si="3" ref="F9:F72">E9-D9</f>
        <v>61801.39999999991</v>
      </c>
      <c r="G9" s="8">
        <f t="shared" si="0"/>
        <v>103.44758720663955</v>
      </c>
      <c r="H9" s="7">
        <f t="shared" si="1"/>
        <v>-1581.289590000175</v>
      </c>
      <c r="I9" s="5">
        <f t="shared" si="2"/>
        <v>99.91480034853424</v>
      </c>
    </row>
    <row r="10" spans="1:9" ht="22.5" customHeight="1">
      <c r="A10" s="34" t="s">
        <v>10</v>
      </c>
      <c r="B10" s="35" t="s">
        <v>11</v>
      </c>
      <c r="C10" s="36">
        <f>SUM(C11:C14)+0.02527</f>
        <v>1855981.2895900002</v>
      </c>
      <c r="D10" s="37">
        <f>SUM(D11:D14)</f>
        <v>1792598.6</v>
      </c>
      <c r="E10" s="38">
        <f>SUM(E11:E14)</f>
        <v>1854400</v>
      </c>
      <c r="F10" s="9">
        <f t="shared" si="3"/>
        <v>61801.39999999991</v>
      </c>
      <c r="G10" s="10">
        <f t="shared" si="0"/>
        <v>103.44758720663955</v>
      </c>
      <c r="H10" s="9">
        <f t="shared" si="1"/>
        <v>-1581.289590000175</v>
      </c>
      <c r="I10" s="11">
        <f t="shared" si="2"/>
        <v>99.91480034853424</v>
      </c>
    </row>
    <row r="11" spans="1:9" s="45" customFormat="1" ht="78.75" customHeight="1" hidden="1">
      <c r="A11" s="40" t="s">
        <v>52</v>
      </c>
      <c r="B11" s="41" t="s">
        <v>237</v>
      </c>
      <c r="C11" s="42">
        <v>1811160.11602</v>
      </c>
      <c r="D11" s="43">
        <v>1757648.6</v>
      </c>
      <c r="E11" s="44">
        <v>1814800</v>
      </c>
      <c r="F11" s="9">
        <f t="shared" si="3"/>
        <v>57151.39999999991</v>
      </c>
      <c r="G11" s="12">
        <f t="shared" si="0"/>
        <v>103.25158282491734</v>
      </c>
      <c r="H11" s="9">
        <f t="shared" si="1"/>
        <v>3639.883979999926</v>
      </c>
      <c r="I11" s="11">
        <f t="shared" si="2"/>
        <v>100.20096975125526</v>
      </c>
    </row>
    <row r="12" spans="1:9" s="45" customFormat="1" ht="111.75" customHeight="1" hidden="1">
      <c r="A12" s="40" t="s">
        <v>53</v>
      </c>
      <c r="B12" s="41" t="s">
        <v>238</v>
      </c>
      <c r="C12" s="42">
        <v>7222.23437</v>
      </c>
      <c r="D12" s="43">
        <v>6800</v>
      </c>
      <c r="E12" s="44">
        <v>6600</v>
      </c>
      <c r="F12" s="9">
        <f t="shared" si="3"/>
        <v>-200</v>
      </c>
      <c r="G12" s="12">
        <f t="shared" si="0"/>
        <v>97.05882352941177</v>
      </c>
      <c r="H12" s="9">
        <f t="shared" si="1"/>
        <v>-622.2343700000001</v>
      </c>
      <c r="I12" s="11">
        <f t="shared" si="2"/>
        <v>91.38446167595085</v>
      </c>
    </row>
    <row r="13" spans="1:9" s="45" customFormat="1" ht="52.5" customHeight="1" hidden="1">
      <c r="A13" s="40" t="s">
        <v>54</v>
      </c>
      <c r="B13" s="41" t="s">
        <v>59</v>
      </c>
      <c r="C13" s="42">
        <v>15353.3956</v>
      </c>
      <c r="D13" s="43">
        <v>13600</v>
      </c>
      <c r="E13" s="44">
        <v>11600</v>
      </c>
      <c r="F13" s="9">
        <f t="shared" si="3"/>
        <v>-2000</v>
      </c>
      <c r="G13" s="12">
        <f t="shared" si="0"/>
        <v>85.29411764705883</v>
      </c>
      <c r="H13" s="9">
        <f t="shared" si="1"/>
        <v>-3753.3956</v>
      </c>
      <c r="I13" s="11">
        <f t="shared" si="2"/>
        <v>75.55331929309502</v>
      </c>
    </row>
    <row r="14" spans="1:9" s="45" customFormat="1" ht="97.5" customHeight="1" hidden="1">
      <c r="A14" s="40" t="s">
        <v>55</v>
      </c>
      <c r="B14" s="41" t="s">
        <v>239</v>
      </c>
      <c r="C14" s="42">
        <v>22245.51833</v>
      </c>
      <c r="D14" s="43">
        <v>14550</v>
      </c>
      <c r="E14" s="44">
        <v>21400</v>
      </c>
      <c r="F14" s="9">
        <f t="shared" si="3"/>
        <v>6850</v>
      </c>
      <c r="G14" s="12">
        <f t="shared" si="0"/>
        <v>147.0790378006873</v>
      </c>
      <c r="H14" s="9">
        <f t="shared" si="1"/>
        <v>-845.518329999999</v>
      </c>
      <c r="I14" s="11">
        <f t="shared" si="2"/>
        <v>96.19915203836925</v>
      </c>
    </row>
    <row r="15" spans="1:9" s="32" customFormat="1" ht="34.5" customHeight="1">
      <c r="A15" s="46" t="s">
        <v>50</v>
      </c>
      <c r="B15" s="47" t="s">
        <v>51</v>
      </c>
      <c r="C15" s="29">
        <f>C16</f>
        <v>90007.18284</v>
      </c>
      <c r="D15" s="30">
        <f>D16</f>
        <v>104452.90000000001</v>
      </c>
      <c r="E15" s="31">
        <f>E16</f>
        <v>97508</v>
      </c>
      <c r="F15" s="7">
        <f t="shared" si="3"/>
        <v>-6944.900000000009</v>
      </c>
      <c r="G15" s="8">
        <f t="shared" si="0"/>
        <v>93.35116593220484</v>
      </c>
      <c r="H15" s="7">
        <f t="shared" si="1"/>
        <v>7500.817160000006</v>
      </c>
      <c r="I15" s="5">
        <f t="shared" si="2"/>
        <v>108.33357619172874</v>
      </c>
    </row>
    <row r="16" spans="1:11" ht="33.75" customHeight="1">
      <c r="A16" s="34" t="s">
        <v>56</v>
      </c>
      <c r="B16" s="35" t="s">
        <v>57</v>
      </c>
      <c r="C16" s="36">
        <f>SUM(C17:C20)</f>
        <v>90007.18284</v>
      </c>
      <c r="D16" s="37">
        <f>SUM(D17:D20)</f>
        <v>104452.90000000001</v>
      </c>
      <c r="E16" s="38">
        <f>SUM(E17:E20)</f>
        <v>97508</v>
      </c>
      <c r="F16" s="9">
        <f t="shared" si="3"/>
        <v>-6944.900000000009</v>
      </c>
      <c r="G16" s="10">
        <f t="shared" si="0"/>
        <v>93.35116593220484</v>
      </c>
      <c r="H16" s="9">
        <f t="shared" si="1"/>
        <v>7500.817160000006</v>
      </c>
      <c r="I16" s="11">
        <f t="shared" si="2"/>
        <v>108.33357619172874</v>
      </c>
      <c r="K16" s="87"/>
    </row>
    <row r="17" spans="1:12" s="45" customFormat="1" ht="109.5" customHeight="1" hidden="1">
      <c r="A17" s="40" t="s">
        <v>229</v>
      </c>
      <c r="B17" s="41" t="s">
        <v>240</v>
      </c>
      <c r="C17" s="42">
        <v>40969.75361</v>
      </c>
      <c r="D17" s="43">
        <v>48799.1</v>
      </c>
      <c r="E17" s="44">
        <v>44100</v>
      </c>
      <c r="F17" s="13">
        <f t="shared" si="3"/>
        <v>-4699.0999999999985</v>
      </c>
      <c r="G17" s="12">
        <f t="shared" si="0"/>
        <v>90.37051912842655</v>
      </c>
      <c r="H17" s="13">
        <f t="shared" si="1"/>
        <v>3130.2463900000002</v>
      </c>
      <c r="I17" s="14">
        <f t="shared" si="2"/>
        <v>107.64038373234435</v>
      </c>
      <c r="K17" s="86"/>
      <c r="L17" s="86"/>
    </row>
    <row r="18" spans="1:12" s="45" customFormat="1" ht="127.5" customHeight="1" hidden="1">
      <c r="A18" s="40" t="s">
        <v>230</v>
      </c>
      <c r="B18" s="41" t="s">
        <v>241</v>
      </c>
      <c r="C18" s="42">
        <v>301.13849</v>
      </c>
      <c r="D18" s="43">
        <v>246.8</v>
      </c>
      <c r="E18" s="44">
        <v>308</v>
      </c>
      <c r="F18" s="13">
        <f t="shared" si="3"/>
        <v>61.19999999999999</v>
      </c>
      <c r="G18" s="12">
        <f t="shared" si="0"/>
        <v>124.79740680713127</v>
      </c>
      <c r="H18" s="13">
        <f t="shared" si="1"/>
        <v>6.86151000000001</v>
      </c>
      <c r="I18" s="14">
        <f t="shared" si="2"/>
        <v>102.27852308085892</v>
      </c>
      <c r="K18" s="86"/>
      <c r="L18" s="86"/>
    </row>
    <row r="19" spans="1:12" s="45" customFormat="1" ht="125.25" customHeight="1" hidden="1">
      <c r="A19" s="40" t="s">
        <v>231</v>
      </c>
      <c r="B19" s="41" t="s">
        <v>242</v>
      </c>
      <c r="C19" s="42">
        <v>54735.73012</v>
      </c>
      <c r="D19" s="43">
        <v>63963.7</v>
      </c>
      <c r="E19" s="44">
        <v>60000</v>
      </c>
      <c r="F19" s="13">
        <f t="shared" si="3"/>
        <v>-3963.699999999997</v>
      </c>
      <c r="G19" s="12">
        <f t="shared" si="0"/>
        <v>93.80320400477146</v>
      </c>
      <c r="H19" s="13">
        <f t="shared" si="1"/>
        <v>5264.26988</v>
      </c>
      <c r="I19" s="14">
        <f t="shared" si="2"/>
        <v>109.61761150981062</v>
      </c>
      <c r="K19" s="86"/>
      <c r="L19" s="86"/>
    </row>
    <row r="20" spans="1:12" s="45" customFormat="1" ht="109.5" customHeight="1" hidden="1">
      <c r="A20" s="40" t="s">
        <v>232</v>
      </c>
      <c r="B20" s="41" t="s">
        <v>243</v>
      </c>
      <c r="C20" s="42">
        <v>-5999.43938</v>
      </c>
      <c r="D20" s="43">
        <v>-8556.7</v>
      </c>
      <c r="E20" s="44">
        <v>-6900</v>
      </c>
      <c r="F20" s="13">
        <f t="shared" si="3"/>
        <v>1656.7000000000007</v>
      </c>
      <c r="G20" s="12">
        <f t="shared" si="0"/>
        <v>80.63856393235709</v>
      </c>
      <c r="H20" s="13">
        <f t="shared" si="1"/>
        <v>-900.5606200000002</v>
      </c>
      <c r="I20" s="14">
        <f t="shared" si="2"/>
        <v>115.01074622075771</v>
      </c>
      <c r="K20" s="86"/>
      <c r="L20" s="86"/>
    </row>
    <row r="21" spans="1:9" s="32" customFormat="1" ht="24" customHeight="1">
      <c r="A21" s="27" t="s">
        <v>12</v>
      </c>
      <c r="B21" s="33" t="s">
        <v>13</v>
      </c>
      <c r="C21" s="29">
        <f>C22+C28+C29+C30</f>
        <v>255233.76576000004</v>
      </c>
      <c r="D21" s="30">
        <f>D22+D28+D29+D30</f>
        <v>226009</v>
      </c>
      <c r="E21" s="31">
        <f>E22+E28+E29+E30</f>
        <v>240506.481</v>
      </c>
      <c r="F21" s="7">
        <f t="shared" si="3"/>
        <v>14497.481</v>
      </c>
      <c r="G21" s="8">
        <f t="shared" si="0"/>
        <v>106.41455915472393</v>
      </c>
      <c r="H21" s="7">
        <f t="shared" si="1"/>
        <v>-14727.284760000039</v>
      </c>
      <c r="I21" s="5">
        <f t="shared" si="2"/>
        <v>94.22988384152576</v>
      </c>
    </row>
    <row r="22" spans="1:9" ht="33" customHeight="1">
      <c r="A22" s="34" t="s">
        <v>14</v>
      </c>
      <c r="B22" s="35" t="s">
        <v>15</v>
      </c>
      <c r="C22" s="36">
        <f>SUM(C23:C27)</f>
        <v>157370.82271</v>
      </c>
      <c r="D22" s="37">
        <f>SUM(D23:D27)</f>
        <v>162972</v>
      </c>
      <c r="E22" s="38">
        <f>SUM(E23:E27)</f>
        <v>157500</v>
      </c>
      <c r="F22" s="9">
        <f t="shared" si="3"/>
        <v>-5472</v>
      </c>
      <c r="G22" s="10">
        <f t="shared" si="0"/>
        <v>96.6423680141374</v>
      </c>
      <c r="H22" s="9">
        <f t="shared" si="1"/>
        <v>129.17728999999235</v>
      </c>
      <c r="I22" s="11">
        <f t="shared" si="2"/>
        <v>100.08208465062043</v>
      </c>
    </row>
    <row r="23" spans="1:9" s="45" customFormat="1" ht="33" customHeight="1" hidden="1">
      <c r="A23" s="40" t="s">
        <v>233</v>
      </c>
      <c r="B23" s="41" t="s">
        <v>234</v>
      </c>
      <c r="C23" s="42">
        <v>128369.06061</v>
      </c>
      <c r="D23" s="43">
        <v>136872</v>
      </c>
      <c r="E23" s="44">
        <v>125000</v>
      </c>
      <c r="F23" s="13">
        <f t="shared" si="3"/>
        <v>-11872</v>
      </c>
      <c r="G23" s="12">
        <f t="shared" si="0"/>
        <v>91.32620258343562</v>
      </c>
      <c r="H23" s="13">
        <f t="shared" si="1"/>
        <v>-3369.0606100000005</v>
      </c>
      <c r="I23" s="14">
        <f t="shared" si="2"/>
        <v>97.37548861541053</v>
      </c>
    </row>
    <row r="24" spans="1:9" s="45" customFormat="1" ht="48.75" customHeight="1" hidden="1">
      <c r="A24" s="40" t="s">
        <v>244</v>
      </c>
      <c r="B24" s="41" t="s">
        <v>246</v>
      </c>
      <c r="C24" s="42">
        <v>0.17619</v>
      </c>
      <c r="D24" s="43">
        <v>0</v>
      </c>
      <c r="E24" s="44">
        <v>0</v>
      </c>
      <c r="F24" s="13">
        <f t="shared" si="3"/>
        <v>0</v>
      </c>
      <c r="G24" s="12"/>
      <c r="H24" s="13">
        <f t="shared" si="1"/>
        <v>-0.17619</v>
      </c>
      <c r="I24" s="14">
        <f t="shared" si="2"/>
        <v>0</v>
      </c>
    </row>
    <row r="25" spans="1:9" s="45" customFormat="1" ht="63.75" customHeight="1" hidden="1">
      <c r="A25" s="40" t="s">
        <v>235</v>
      </c>
      <c r="B25" s="41" t="s">
        <v>236</v>
      </c>
      <c r="C25" s="42">
        <v>29004.07171</v>
      </c>
      <c r="D25" s="43">
        <v>26100</v>
      </c>
      <c r="E25" s="44">
        <v>32500</v>
      </c>
      <c r="F25" s="13">
        <f t="shared" si="3"/>
        <v>6400</v>
      </c>
      <c r="G25" s="12">
        <f>E25/D25*100</f>
        <v>124.52107279693487</v>
      </c>
      <c r="H25" s="13">
        <f t="shared" si="1"/>
        <v>3495.92829</v>
      </c>
      <c r="I25" s="14">
        <f t="shared" si="2"/>
        <v>112.05323281832418</v>
      </c>
    </row>
    <row r="26" spans="1:9" s="45" customFormat="1" ht="63.75" customHeight="1" hidden="1">
      <c r="A26" s="40" t="s">
        <v>245</v>
      </c>
      <c r="B26" s="41" t="s">
        <v>247</v>
      </c>
      <c r="C26" s="42">
        <v>3.5982</v>
      </c>
      <c r="D26" s="43">
        <v>0</v>
      </c>
      <c r="E26" s="44">
        <v>0</v>
      </c>
      <c r="F26" s="13">
        <f t="shared" si="3"/>
        <v>0</v>
      </c>
      <c r="G26" s="12"/>
      <c r="H26" s="13">
        <f t="shared" si="1"/>
        <v>-3.5982</v>
      </c>
      <c r="I26" s="14">
        <f t="shared" si="2"/>
        <v>0</v>
      </c>
    </row>
    <row r="27" spans="1:9" s="45" customFormat="1" ht="48.75" customHeight="1" hidden="1">
      <c r="A27" s="40" t="s">
        <v>249</v>
      </c>
      <c r="B27" s="41" t="s">
        <v>248</v>
      </c>
      <c r="C27" s="42">
        <v>-6.084</v>
      </c>
      <c r="D27" s="43"/>
      <c r="E27" s="44">
        <v>0</v>
      </c>
      <c r="F27" s="13">
        <f t="shared" si="3"/>
        <v>0</v>
      </c>
      <c r="G27" s="12"/>
      <c r="H27" s="13">
        <f t="shared" si="1"/>
        <v>6.084</v>
      </c>
      <c r="I27" s="14">
        <f t="shared" si="2"/>
        <v>0</v>
      </c>
    </row>
    <row r="28" spans="1:9" ht="24.75" customHeight="1">
      <c r="A28" s="34" t="s">
        <v>16</v>
      </c>
      <c r="B28" s="35" t="s">
        <v>17</v>
      </c>
      <c r="C28" s="36">
        <v>76962.93636</v>
      </c>
      <c r="D28" s="37">
        <v>47691</v>
      </c>
      <c r="E28" s="38">
        <v>63000</v>
      </c>
      <c r="F28" s="9">
        <f t="shared" si="3"/>
        <v>15309</v>
      </c>
      <c r="G28" s="10">
        <f>E28/D28*100</f>
        <v>132.1003963011889</v>
      </c>
      <c r="H28" s="9">
        <f t="shared" si="1"/>
        <v>-13962.936360000007</v>
      </c>
      <c r="I28" s="11">
        <f t="shared" si="2"/>
        <v>81.85758363650874</v>
      </c>
    </row>
    <row r="29" spans="1:9" ht="26.25" customHeight="1">
      <c r="A29" s="34" t="s">
        <v>18</v>
      </c>
      <c r="B29" s="35" t="s">
        <v>19</v>
      </c>
      <c r="C29" s="36">
        <v>1460.10837</v>
      </c>
      <c r="D29" s="37">
        <v>0</v>
      </c>
      <c r="E29" s="38">
        <v>6.481</v>
      </c>
      <c r="F29" s="9">
        <f t="shared" si="3"/>
        <v>6.481</v>
      </c>
      <c r="G29" s="10"/>
      <c r="H29" s="9">
        <f t="shared" si="1"/>
        <v>-1453.62737</v>
      </c>
      <c r="I29" s="11">
        <f t="shared" si="2"/>
        <v>0.4438711627959505</v>
      </c>
    </row>
    <row r="30" spans="1:9" ht="33" customHeight="1">
      <c r="A30" s="34" t="s">
        <v>20</v>
      </c>
      <c r="B30" s="35" t="s">
        <v>21</v>
      </c>
      <c r="C30" s="36">
        <v>19439.89832</v>
      </c>
      <c r="D30" s="37">
        <v>15346</v>
      </c>
      <c r="E30" s="38">
        <v>20000</v>
      </c>
      <c r="F30" s="9">
        <f t="shared" si="3"/>
        <v>4654</v>
      </c>
      <c r="G30" s="10">
        <f aca="true" t="shared" si="4" ref="G30:G37">E30/D30*100</f>
        <v>130.32712107389548</v>
      </c>
      <c r="H30" s="9">
        <f t="shared" si="1"/>
        <v>560.1016799999998</v>
      </c>
      <c r="I30" s="11">
        <f t="shared" si="2"/>
        <v>102.8811965514437</v>
      </c>
    </row>
    <row r="31" spans="1:9" s="32" customFormat="1" ht="23.25" customHeight="1">
      <c r="A31" s="27" t="s">
        <v>66</v>
      </c>
      <c r="B31" s="33" t="s">
        <v>67</v>
      </c>
      <c r="C31" s="29">
        <f>SUM(C32:C33)</f>
        <v>412116.52174</v>
      </c>
      <c r="D31" s="30">
        <f>SUM(D32:D33)</f>
        <v>576310.5</v>
      </c>
      <c r="E31" s="31">
        <f>SUM(E32:E33)</f>
        <v>519222</v>
      </c>
      <c r="F31" s="7">
        <f t="shared" si="3"/>
        <v>-57088.5</v>
      </c>
      <c r="G31" s="8">
        <f t="shared" si="4"/>
        <v>90.09414195993305</v>
      </c>
      <c r="H31" s="7">
        <f t="shared" si="1"/>
        <v>107105.47826</v>
      </c>
      <c r="I31" s="5">
        <f t="shared" si="2"/>
        <v>125.98912506778161</v>
      </c>
    </row>
    <row r="32" spans="1:9" ht="24" customHeight="1">
      <c r="A32" s="34" t="s">
        <v>68</v>
      </c>
      <c r="B32" s="35" t="s">
        <v>69</v>
      </c>
      <c r="C32" s="36">
        <v>60900.63467</v>
      </c>
      <c r="D32" s="37">
        <v>68930</v>
      </c>
      <c r="E32" s="38">
        <v>68930</v>
      </c>
      <c r="F32" s="9">
        <f t="shared" si="3"/>
        <v>0</v>
      </c>
      <c r="G32" s="10">
        <f t="shared" si="4"/>
        <v>100</v>
      </c>
      <c r="H32" s="9">
        <f t="shared" si="1"/>
        <v>8029.3653300000005</v>
      </c>
      <c r="I32" s="11">
        <f t="shared" si="2"/>
        <v>113.18437052997628</v>
      </c>
    </row>
    <row r="33" spans="1:9" ht="24" customHeight="1">
      <c r="A33" s="34" t="s">
        <v>70</v>
      </c>
      <c r="B33" s="35" t="s">
        <v>71</v>
      </c>
      <c r="C33" s="36">
        <f>C34+C35</f>
        <v>351215.88707</v>
      </c>
      <c r="D33" s="37">
        <f>D34+D35</f>
        <v>507380.5</v>
      </c>
      <c r="E33" s="38">
        <f>E34+E35</f>
        <v>450292</v>
      </c>
      <c r="F33" s="9">
        <f t="shared" si="3"/>
        <v>-57088.5</v>
      </c>
      <c r="G33" s="10">
        <f t="shared" si="4"/>
        <v>88.74838508772017</v>
      </c>
      <c r="H33" s="9">
        <f t="shared" si="1"/>
        <v>99076.11293</v>
      </c>
      <c r="I33" s="11">
        <f t="shared" si="2"/>
        <v>128.20946220757187</v>
      </c>
    </row>
    <row r="34" spans="1:9" s="45" customFormat="1" ht="33" customHeight="1" hidden="1">
      <c r="A34" s="40" t="s">
        <v>192</v>
      </c>
      <c r="B34" s="41" t="s">
        <v>190</v>
      </c>
      <c r="C34" s="42">
        <v>127647.88835</v>
      </c>
      <c r="D34" s="43">
        <v>297380.5</v>
      </c>
      <c r="E34" s="44">
        <v>301117</v>
      </c>
      <c r="F34" s="9">
        <f t="shared" si="3"/>
        <v>3736.5</v>
      </c>
      <c r="G34" s="12">
        <f t="shared" si="4"/>
        <v>101.25647108670542</v>
      </c>
      <c r="H34" s="9">
        <f t="shared" si="1"/>
        <v>173469.11165</v>
      </c>
      <c r="I34" s="11">
        <f t="shared" si="2"/>
        <v>235.89657760288364</v>
      </c>
    </row>
    <row r="35" spans="1:9" s="45" customFormat="1" ht="33" customHeight="1" hidden="1">
      <c r="A35" s="40" t="s">
        <v>193</v>
      </c>
      <c r="B35" s="41" t="s">
        <v>191</v>
      </c>
      <c r="C35" s="42">
        <v>223567.99872</v>
      </c>
      <c r="D35" s="43">
        <v>210000</v>
      </c>
      <c r="E35" s="44">
        <v>149175</v>
      </c>
      <c r="F35" s="9">
        <f t="shared" si="3"/>
        <v>-60825</v>
      </c>
      <c r="G35" s="12">
        <f t="shared" si="4"/>
        <v>71.03571428571429</v>
      </c>
      <c r="H35" s="9">
        <f t="shared" si="1"/>
        <v>-74392.99872</v>
      </c>
      <c r="I35" s="11">
        <f t="shared" si="2"/>
        <v>66.72466580819962</v>
      </c>
    </row>
    <row r="36" spans="1:9" s="32" customFormat="1" ht="23.25" customHeight="1">
      <c r="A36" s="27" t="s">
        <v>22</v>
      </c>
      <c r="B36" s="33" t="s">
        <v>23</v>
      </c>
      <c r="C36" s="29">
        <f>C37+C38+C39</f>
        <v>18394.285839999997</v>
      </c>
      <c r="D36" s="30">
        <f>D37+D38+D39</f>
        <v>14500</v>
      </c>
      <c r="E36" s="31">
        <f>E37+E38+E39</f>
        <v>15056.6</v>
      </c>
      <c r="F36" s="7">
        <f t="shared" si="3"/>
        <v>556.6000000000004</v>
      </c>
      <c r="G36" s="8">
        <f t="shared" si="4"/>
        <v>103.83862068965517</v>
      </c>
      <c r="H36" s="7">
        <f t="shared" si="1"/>
        <v>-3337.6858399999965</v>
      </c>
      <c r="I36" s="5">
        <f t="shared" si="2"/>
        <v>81.85476800223522</v>
      </c>
    </row>
    <row r="37" spans="1:9" ht="54" customHeight="1">
      <c r="A37" s="34" t="s">
        <v>24</v>
      </c>
      <c r="B37" s="35" t="s">
        <v>58</v>
      </c>
      <c r="C37" s="36">
        <v>18232.68584</v>
      </c>
      <c r="D37" s="37">
        <v>14500</v>
      </c>
      <c r="E37" s="38">
        <v>15000</v>
      </c>
      <c r="F37" s="9">
        <f t="shared" si="3"/>
        <v>500</v>
      </c>
      <c r="G37" s="10">
        <f t="shared" si="4"/>
        <v>103.44827586206897</v>
      </c>
      <c r="H37" s="9">
        <f t="shared" si="1"/>
        <v>-3232.6858399999983</v>
      </c>
      <c r="I37" s="11">
        <f t="shared" si="2"/>
        <v>82.26983194704133</v>
      </c>
    </row>
    <row r="38" spans="1:9" ht="33" customHeight="1">
      <c r="A38" s="34" t="s">
        <v>25</v>
      </c>
      <c r="B38" s="35" t="s">
        <v>26</v>
      </c>
      <c r="C38" s="36">
        <v>160</v>
      </c>
      <c r="D38" s="37">
        <v>0</v>
      </c>
      <c r="E38" s="38">
        <v>55</v>
      </c>
      <c r="F38" s="9">
        <f t="shared" si="3"/>
        <v>55</v>
      </c>
      <c r="G38" s="10"/>
      <c r="H38" s="9">
        <f t="shared" si="1"/>
        <v>-105</v>
      </c>
      <c r="I38" s="11">
        <f t="shared" si="2"/>
        <v>34.375</v>
      </c>
    </row>
    <row r="39" spans="1:9" ht="81.75" customHeight="1">
      <c r="A39" s="34" t="s">
        <v>251</v>
      </c>
      <c r="B39" s="35" t="s">
        <v>250</v>
      </c>
      <c r="C39" s="36">
        <v>1.6</v>
      </c>
      <c r="D39" s="37">
        <v>0</v>
      </c>
      <c r="E39" s="38">
        <v>1.6</v>
      </c>
      <c r="F39" s="9">
        <f t="shared" si="3"/>
        <v>1.6</v>
      </c>
      <c r="G39" s="10"/>
      <c r="H39" s="9">
        <f t="shared" si="1"/>
        <v>0</v>
      </c>
      <c r="I39" s="11">
        <f t="shared" si="2"/>
        <v>100</v>
      </c>
    </row>
    <row r="40" spans="1:9" s="32" customFormat="1" ht="38.25" customHeight="1" hidden="1">
      <c r="A40" s="27" t="s">
        <v>27</v>
      </c>
      <c r="B40" s="33" t="s">
        <v>28</v>
      </c>
      <c r="C40" s="29">
        <v>4.75343</v>
      </c>
      <c r="D40" s="30">
        <v>0</v>
      </c>
      <c r="E40" s="31">
        <v>0</v>
      </c>
      <c r="F40" s="7">
        <f t="shared" si="3"/>
        <v>0</v>
      </c>
      <c r="G40" s="8"/>
      <c r="H40" s="7">
        <f t="shared" si="1"/>
        <v>-4.75343</v>
      </c>
      <c r="I40" s="5">
        <f t="shared" si="2"/>
        <v>0</v>
      </c>
    </row>
    <row r="41" spans="1:9" s="32" customFormat="1" ht="36" customHeight="1">
      <c r="A41" s="27" t="s">
        <v>29</v>
      </c>
      <c r="B41" s="33" t="s">
        <v>30</v>
      </c>
      <c r="C41" s="29">
        <f>C42+C43+C49+C50+C53</f>
        <v>142711.53234</v>
      </c>
      <c r="D41" s="30">
        <f>D42+D43+D49+D50+D53</f>
        <v>113388.79999999999</v>
      </c>
      <c r="E41" s="31">
        <f>E42+E43+E49+E50+E53</f>
        <v>101500.95347000001</v>
      </c>
      <c r="F41" s="7">
        <f t="shared" si="3"/>
        <v>-11887.84652999998</v>
      </c>
      <c r="G41" s="8">
        <f>E41/D41*100</f>
        <v>89.51585471404584</v>
      </c>
      <c r="H41" s="7">
        <f t="shared" si="1"/>
        <v>-41210.57887</v>
      </c>
      <c r="I41" s="5">
        <f t="shared" si="2"/>
        <v>71.12316139117704</v>
      </c>
    </row>
    <row r="42" spans="1:9" ht="39" customHeight="1" hidden="1">
      <c r="A42" s="34" t="s">
        <v>31</v>
      </c>
      <c r="B42" s="35" t="s">
        <v>32</v>
      </c>
      <c r="C42" s="36">
        <v>0</v>
      </c>
      <c r="D42" s="37">
        <v>0</v>
      </c>
      <c r="E42" s="38">
        <v>0</v>
      </c>
      <c r="F42" s="9">
        <f t="shared" si="3"/>
        <v>0</v>
      </c>
      <c r="G42" s="10"/>
      <c r="H42" s="9">
        <f t="shared" si="1"/>
        <v>0</v>
      </c>
      <c r="I42" s="11"/>
    </row>
    <row r="43" spans="1:9" ht="81.75" customHeight="1">
      <c r="A43" s="34" t="s">
        <v>33</v>
      </c>
      <c r="B43" s="49" t="s">
        <v>4</v>
      </c>
      <c r="C43" s="36">
        <f>SUM(C44:C48)</f>
        <v>121932.1293</v>
      </c>
      <c r="D43" s="37">
        <f>SUM(D44:D48)</f>
        <v>96123.9</v>
      </c>
      <c r="E43" s="38">
        <f>SUM(E44:E48)</f>
        <v>82620.44177</v>
      </c>
      <c r="F43" s="9">
        <f t="shared" si="3"/>
        <v>-13503.45822999999</v>
      </c>
      <c r="G43" s="10">
        <f aca="true" t="shared" si="5" ref="G43:G52">E43/D43*100</f>
        <v>85.95202834050639</v>
      </c>
      <c r="H43" s="9">
        <f t="shared" si="1"/>
        <v>-39311.687529999996</v>
      </c>
      <c r="I43" s="11">
        <f>E43/C43*100</f>
        <v>67.7593692854505</v>
      </c>
    </row>
    <row r="44" spans="1:9" ht="81.75" customHeight="1">
      <c r="A44" s="34" t="s">
        <v>72</v>
      </c>
      <c r="B44" s="50" t="s">
        <v>73</v>
      </c>
      <c r="C44" s="36">
        <v>110079.37253</v>
      </c>
      <c r="D44" s="37">
        <v>90000</v>
      </c>
      <c r="E44" s="38">
        <v>73039.1</v>
      </c>
      <c r="F44" s="9">
        <f t="shared" si="3"/>
        <v>-16960.899999999994</v>
      </c>
      <c r="G44" s="10">
        <f t="shared" si="5"/>
        <v>81.15455555555556</v>
      </c>
      <c r="H44" s="9">
        <f t="shared" si="1"/>
        <v>-37040.27252999999</v>
      </c>
      <c r="I44" s="11">
        <f>E44/C44*100</f>
        <v>66.35130480971321</v>
      </c>
    </row>
    <row r="45" spans="1:9" ht="81.75" customHeight="1">
      <c r="A45" s="34" t="s">
        <v>74</v>
      </c>
      <c r="B45" s="50" t="s">
        <v>75</v>
      </c>
      <c r="C45" s="36">
        <v>4144.55584</v>
      </c>
      <c r="D45" s="37">
        <v>2092.9</v>
      </c>
      <c r="E45" s="38">
        <v>5967.1</v>
      </c>
      <c r="F45" s="9">
        <f t="shared" si="3"/>
        <v>3874.2000000000003</v>
      </c>
      <c r="G45" s="10">
        <f t="shared" si="5"/>
        <v>285.1115676812079</v>
      </c>
      <c r="H45" s="9">
        <f t="shared" si="1"/>
        <v>1822.5441600000004</v>
      </c>
      <c r="I45" s="11">
        <f>E45/C45*100</f>
        <v>143.9744143970805</v>
      </c>
    </row>
    <row r="46" spans="1:9" ht="66" customHeight="1">
      <c r="A46" s="34" t="s">
        <v>77</v>
      </c>
      <c r="B46" s="50" t="s">
        <v>76</v>
      </c>
      <c r="C46" s="36">
        <v>4200.97895</v>
      </c>
      <c r="D46" s="37">
        <v>2500</v>
      </c>
      <c r="E46" s="38">
        <v>1912.2</v>
      </c>
      <c r="F46" s="9">
        <f t="shared" si="3"/>
        <v>-587.8</v>
      </c>
      <c r="G46" s="10">
        <f t="shared" si="5"/>
        <v>76.488</v>
      </c>
      <c r="H46" s="9">
        <f t="shared" si="1"/>
        <v>-2288.77895</v>
      </c>
      <c r="I46" s="11">
        <f>E46/C46*100</f>
        <v>45.51796195027352</v>
      </c>
    </row>
    <row r="47" spans="1:9" ht="44.25" customHeight="1">
      <c r="A47" s="51" t="s">
        <v>78</v>
      </c>
      <c r="B47" s="50" t="s">
        <v>79</v>
      </c>
      <c r="C47" s="36">
        <v>3507.22198</v>
      </c>
      <c r="D47" s="37">
        <v>1230.8</v>
      </c>
      <c r="E47" s="38">
        <v>1401.8</v>
      </c>
      <c r="F47" s="9">
        <f t="shared" si="3"/>
        <v>171</v>
      </c>
      <c r="G47" s="10">
        <f t="shared" si="5"/>
        <v>113.89340266493338</v>
      </c>
      <c r="H47" s="9">
        <f t="shared" si="1"/>
        <v>-2105.42198</v>
      </c>
      <c r="I47" s="11">
        <f>E47/C47*100</f>
        <v>39.96895571463087</v>
      </c>
    </row>
    <row r="48" spans="1:9" ht="108.75" customHeight="1">
      <c r="A48" s="51" t="s">
        <v>130</v>
      </c>
      <c r="B48" s="50" t="s">
        <v>129</v>
      </c>
      <c r="C48" s="36">
        <v>0</v>
      </c>
      <c r="D48" s="37">
        <v>300.2</v>
      </c>
      <c r="E48" s="38">
        <v>300.24177</v>
      </c>
      <c r="F48" s="9">
        <f t="shared" si="3"/>
        <v>0.04176999999998543</v>
      </c>
      <c r="G48" s="10">
        <f t="shared" si="5"/>
        <v>100.01391405729514</v>
      </c>
      <c r="H48" s="9">
        <f t="shared" si="1"/>
        <v>300.24177</v>
      </c>
      <c r="I48" s="11"/>
    </row>
    <row r="49" spans="1:9" ht="50.25" customHeight="1">
      <c r="A49" s="34" t="s">
        <v>80</v>
      </c>
      <c r="B49" s="35" t="s">
        <v>81</v>
      </c>
      <c r="C49" s="36">
        <v>862.12249</v>
      </c>
      <c r="D49" s="37">
        <v>364.9</v>
      </c>
      <c r="E49" s="38">
        <v>514.3117</v>
      </c>
      <c r="F49" s="9">
        <f t="shared" si="3"/>
        <v>149.4117</v>
      </c>
      <c r="G49" s="10">
        <f t="shared" si="5"/>
        <v>140.9459303918882</v>
      </c>
      <c r="H49" s="9">
        <f t="shared" si="1"/>
        <v>-347.81079</v>
      </c>
      <c r="I49" s="11">
        <f>E49/C49*100</f>
        <v>59.6564532262695</v>
      </c>
    </row>
    <row r="50" spans="1:9" ht="81.75" customHeight="1">
      <c r="A50" s="34" t="s">
        <v>82</v>
      </c>
      <c r="B50" s="35" t="s">
        <v>83</v>
      </c>
      <c r="C50" s="36">
        <f>SUM(C51:C52)</f>
        <v>19917.28055</v>
      </c>
      <c r="D50" s="37">
        <f>SUM(D51:D52)</f>
        <v>16900</v>
      </c>
      <c r="E50" s="38">
        <f>SUM(E51:E52)</f>
        <v>18366.2</v>
      </c>
      <c r="F50" s="9">
        <f t="shared" si="3"/>
        <v>1466.2000000000007</v>
      </c>
      <c r="G50" s="10">
        <f t="shared" si="5"/>
        <v>108.67573964497042</v>
      </c>
      <c r="H50" s="9">
        <f t="shared" si="1"/>
        <v>-1551.0805499999988</v>
      </c>
      <c r="I50" s="11">
        <f>E50/C50*100</f>
        <v>92.21238790051586</v>
      </c>
    </row>
    <row r="51" spans="1:9" s="45" customFormat="1" ht="35.25" customHeight="1" hidden="1">
      <c r="A51" s="40" t="s">
        <v>82</v>
      </c>
      <c r="B51" s="41" t="s">
        <v>255</v>
      </c>
      <c r="C51" s="42">
        <v>18240.15923</v>
      </c>
      <c r="D51" s="43">
        <v>16400</v>
      </c>
      <c r="E51" s="44">
        <v>17700</v>
      </c>
      <c r="F51" s="9">
        <f t="shared" si="3"/>
        <v>1300</v>
      </c>
      <c r="G51" s="12">
        <f t="shared" si="5"/>
        <v>107.92682926829269</v>
      </c>
      <c r="H51" s="9">
        <f t="shared" si="1"/>
        <v>-540.1592300000011</v>
      </c>
      <c r="I51" s="11">
        <f>E51/C51*100</f>
        <v>97.03862656466514</v>
      </c>
    </row>
    <row r="52" spans="1:9" s="45" customFormat="1" ht="61.5" customHeight="1" hidden="1">
      <c r="A52" s="40" t="s">
        <v>224</v>
      </c>
      <c r="B52" s="41" t="s">
        <v>256</v>
      </c>
      <c r="C52" s="42">
        <v>1677.12132</v>
      </c>
      <c r="D52" s="43">
        <v>500</v>
      </c>
      <c r="E52" s="44">
        <v>666.2</v>
      </c>
      <c r="F52" s="9">
        <f t="shared" si="3"/>
        <v>166.20000000000005</v>
      </c>
      <c r="G52" s="12">
        <f t="shared" si="5"/>
        <v>133.24</v>
      </c>
      <c r="H52" s="9">
        <f t="shared" si="1"/>
        <v>-1010.9213199999999</v>
      </c>
      <c r="I52" s="11">
        <f>E52/C52*100</f>
        <v>39.7228269687729</v>
      </c>
    </row>
    <row r="53" spans="1:9" ht="59.25" customHeight="1" hidden="1">
      <c r="A53" s="34" t="s">
        <v>257</v>
      </c>
      <c r="B53" s="35" t="s">
        <v>252</v>
      </c>
      <c r="C53" s="36">
        <f>SUM(C54:C55)</f>
        <v>0</v>
      </c>
      <c r="D53" s="37">
        <f>SUM(D54:D55)</f>
        <v>0</v>
      </c>
      <c r="E53" s="38">
        <f>SUM(E54:E55)</f>
        <v>0</v>
      </c>
      <c r="F53" s="9">
        <f t="shared" si="3"/>
        <v>0</v>
      </c>
      <c r="G53" s="10"/>
      <c r="H53" s="9"/>
      <c r="I53" s="11"/>
    </row>
    <row r="54" spans="1:9" s="45" customFormat="1" ht="33.75" customHeight="1" hidden="1">
      <c r="A54" s="40" t="s">
        <v>253</v>
      </c>
      <c r="B54" s="41" t="s">
        <v>258</v>
      </c>
      <c r="C54" s="42">
        <v>0</v>
      </c>
      <c r="D54" s="43">
        <v>0</v>
      </c>
      <c r="E54" s="44">
        <v>0</v>
      </c>
      <c r="F54" s="9">
        <f t="shared" si="3"/>
        <v>0</v>
      </c>
      <c r="G54" s="12"/>
      <c r="H54" s="9"/>
      <c r="I54" s="11"/>
    </row>
    <row r="55" spans="1:9" s="45" customFormat="1" ht="33.75" customHeight="1" hidden="1">
      <c r="A55" s="40" t="s">
        <v>254</v>
      </c>
      <c r="B55" s="41" t="s">
        <v>259</v>
      </c>
      <c r="C55" s="42">
        <v>0</v>
      </c>
      <c r="D55" s="43">
        <v>0</v>
      </c>
      <c r="E55" s="44">
        <v>0</v>
      </c>
      <c r="F55" s="9">
        <f t="shared" si="3"/>
        <v>0</v>
      </c>
      <c r="G55" s="12"/>
      <c r="H55" s="9"/>
      <c r="I55" s="11"/>
    </row>
    <row r="56" spans="1:9" s="32" customFormat="1" ht="22.5" customHeight="1">
      <c r="A56" s="27" t="s">
        <v>34</v>
      </c>
      <c r="B56" s="33" t="s">
        <v>35</v>
      </c>
      <c r="C56" s="29">
        <f>C57</f>
        <v>4783.32339</v>
      </c>
      <c r="D56" s="30">
        <f>D57</f>
        <v>3138</v>
      </c>
      <c r="E56" s="31">
        <f>E57</f>
        <v>4397.700000000001</v>
      </c>
      <c r="F56" s="7">
        <f t="shared" si="3"/>
        <v>1259.7000000000007</v>
      </c>
      <c r="G56" s="8">
        <f aca="true" t="shared" si="6" ref="G56:G62">E56/D56*100</f>
        <v>140.14340344168264</v>
      </c>
      <c r="H56" s="7">
        <f aca="true" t="shared" si="7" ref="H56:H97">E56-C56</f>
        <v>-385.62338999999884</v>
      </c>
      <c r="I56" s="5">
        <f aca="true" t="shared" si="8" ref="I56:I62">E56/C56*100</f>
        <v>91.93817021014758</v>
      </c>
    </row>
    <row r="57" spans="1:9" ht="24" customHeight="1">
      <c r="A57" s="34" t="s">
        <v>36</v>
      </c>
      <c r="B57" s="35" t="s">
        <v>37</v>
      </c>
      <c r="C57" s="36">
        <f>SUM(C58:C61)</f>
        <v>4783.32339</v>
      </c>
      <c r="D57" s="37">
        <f>SUM(D58:D61)</f>
        <v>3138</v>
      </c>
      <c r="E57" s="38">
        <f>SUM(E58:E61)</f>
        <v>4397.700000000001</v>
      </c>
      <c r="F57" s="9">
        <f t="shared" si="3"/>
        <v>1259.7000000000007</v>
      </c>
      <c r="G57" s="10">
        <f t="shared" si="6"/>
        <v>140.14340344168264</v>
      </c>
      <c r="H57" s="9">
        <f t="shared" si="7"/>
        <v>-385.62338999999884</v>
      </c>
      <c r="I57" s="11">
        <f t="shared" si="8"/>
        <v>91.93817021014758</v>
      </c>
    </row>
    <row r="58" spans="1:9" s="45" customFormat="1" ht="35.25" customHeight="1" hidden="1">
      <c r="A58" s="40" t="s">
        <v>261</v>
      </c>
      <c r="B58" s="41" t="s">
        <v>260</v>
      </c>
      <c r="C58" s="42">
        <v>1082.35119</v>
      </c>
      <c r="D58" s="43">
        <v>900</v>
      </c>
      <c r="E58" s="44">
        <v>1062.4</v>
      </c>
      <c r="F58" s="13">
        <f t="shared" si="3"/>
        <v>162.4000000000001</v>
      </c>
      <c r="G58" s="12">
        <f t="shared" si="6"/>
        <v>118.04444444444447</v>
      </c>
      <c r="H58" s="13">
        <f t="shared" si="7"/>
        <v>-19.951189999999997</v>
      </c>
      <c r="I58" s="14">
        <f t="shared" si="8"/>
        <v>98.15668055023804</v>
      </c>
    </row>
    <row r="59" spans="1:9" s="45" customFormat="1" ht="21" customHeight="1" hidden="1">
      <c r="A59" s="40" t="s">
        <v>262</v>
      </c>
      <c r="B59" s="41" t="s">
        <v>265</v>
      </c>
      <c r="C59" s="42">
        <v>1450.63482</v>
      </c>
      <c r="D59" s="43">
        <v>1643</v>
      </c>
      <c r="E59" s="44">
        <v>2019.9</v>
      </c>
      <c r="F59" s="13">
        <f t="shared" si="3"/>
        <v>376.9000000000001</v>
      </c>
      <c r="G59" s="12">
        <f t="shared" si="6"/>
        <v>122.9397443700548</v>
      </c>
      <c r="H59" s="13">
        <f t="shared" si="7"/>
        <v>569.2651800000001</v>
      </c>
      <c r="I59" s="14">
        <f t="shared" si="8"/>
        <v>139.24248695478025</v>
      </c>
    </row>
    <row r="60" spans="1:9" s="45" customFormat="1" ht="21" customHeight="1" hidden="1">
      <c r="A60" s="40" t="s">
        <v>263</v>
      </c>
      <c r="B60" s="41" t="s">
        <v>266</v>
      </c>
      <c r="C60" s="42">
        <v>1725.40391</v>
      </c>
      <c r="D60" s="43">
        <v>545</v>
      </c>
      <c r="E60" s="44">
        <v>1264.9</v>
      </c>
      <c r="F60" s="13">
        <f t="shared" si="3"/>
        <v>719.9000000000001</v>
      </c>
      <c r="G60" s="12">
        <f t="shared" si="6"/>
        <v>232.09174311926608</v>
      </c>
      <c r="H60" s="13">
        <f t="shared" si="7"/>
        <v>-460.5039099999999</v>
      </c>
      <c r="I60" s="14">
        <f t="shared" si="8"/>
        <v>73.31037055549504</v>
      </c>
    </row>
    <row r="61" spans="1:9" s="45" customFormat="1" ht="21" customHeight="1" hidden="1">
      <c r="A61" s="40" t="s">
        <v>264</v>
      </c>
      <c r="B61" s="41" t="s">
        <v>267</v>
      </c>
      <c r="C61" s="42">
        <v>524.93347</v>
      </c>
      <c r="D61" s="43">
        <v>50</v>
      </c>
      <c r="E61" s="44">
        <v>50.5</v>
      </c>
      <c r="F61" s="13">
        <f t="shared" si="3"/>
        <v>0.5</v>
      </c>
      <c r="G61" s="12">
        <f t="shared" si="6"/>
        <v>101</v>
      </c>
      <c r="H61" s="13">
        <f t="shared" si="7"/>
        <v>-474.43347000000006</v>
      </c>
      <c r="I61" s="14">
        <f t="shared" si="8"/>
        <v>9.620266735897026</v>
      </c>
    </row>
    <row r="62" spans="1:9" s="32" customFormat="1" ht="39" customHeight="1">
      <c r="A62" s="27" t="s">
        <v>38</v>
      </c>
      <c r="B62" s="33" t="s">
        <v>39</v>
      </c>
      <c r="C62" s="29">
        <f>C63+C64+C68+C69</f>
        <v>149060.86715</v>
      </c>
      <c r="D62" s="30">
        <f>D63+D64+D68+D69</f>
        <v>127019.59449999999</v>
      </c>
      <c r="E62" s="31">
        <f>E63+E64+E68+E69</f>
        <v>123434.3</v>
      </c>
      <c r="F62" s="7">
        <f t="shared" si="3"/>
        <v>-3585.294499999989</v>
      </c>
      <c r="G62" s="8">
        <f t="shared" si="6"/>
        <v>97.17736896097556</v>
      </c>
      <c r="H62" s="7">
        <f t="shared" si="7"/>
        <v>-25626.567150000003</v>
      </c>
      <c r="I62" s="5">
        <f t="shared" si="8"/>
        <v>82.8079846575614</v>
      </c>
    </row>
    <row r="63" spans="1:9" ht="44.25" customHeight="1" hidden="1">
      <c r="A63" s="34" t="s">
        <v>197</v>
      </c>
      <c r="B63" s="35" t="s">
        <v>198</v>
      </c>
      <c r="C63" s="36">
        <v>0</v>
      </c>
      <c r="D63" s="37">
        <v>0</v>
      </c>
      <c r="E63" s="38">
        <v>0</v>
      </c>
      <c r="F63" s="9">
        <f t="shared" si="3"/>
        <v>0</v>
      </c>
      <c r="G63" s="10"/>
      <c r="H63" s="9">
        <f t="shared" si="7"/>
        <v>0</v>
      </c>
      <c r="I63" s="11"/>
    </row>
    <row r="64" spans="1:9" ht="37.5" customHeight="1">
      <c r="A64" s="34" t="s">
        <v>84</v>
      </c>
      <c r="B64" s="35" t="s">
        <v>85</v>
      </c>
      <c r="C64" s="36">
        <f>SUM(C65:C67)</f>
        <v>5091.676890000001</v>
      </c>
      <c r="D64" s="37">
        <f>SUM(D65:D67)</f>
        <v>3513</v>
      </c>
      <c r="E64" s="38">
        <f>SUM(E65:E67)</f>
        <v>3551.6</v>
      </c>
      <c r="F64" s="9">
        <f t="shared" si="3"/>
        <v>38.59999999999991</v>
      </c>
      <c r="G64" s="10">
        <f>E64/D64*100</f>
        <v>101.09877597495019</v>
      </c>
      <c r="H64" s="9">
        <f t="shared" si="7"/>
        <v>-1540.0768900000007</v>
      </c>
      <c r="I64" s="11">
        <f>E64/C64*100</f>
        <v>69.75305143528068</v>
      </c>
    </row>
    <row r="65" spans="1:9" s="45" customFormat="1" ht="30.75" customHeight="1" hidden="1">
      <c r="A65" s="40" t="s">
        <v>84</v>
      </c>
      <c r="B65" s="41" t="s">
        <v>120</v>
      </c>
      <c r="C65" s="42">
        <v>4598.47689</v>
      </c>
      <c r="D65" s="43">
        <v>3163</v>
      </c>
      <c r="E65" s="44">
        <f>200+2837.1</f>
        <v>3037.1</v>
      </c>
      <c r="F65" s="13">
        <f t="shared" si="3"/>
        <v>-125.90000000000009</v>
      </c>
      <c r="G65" s="12">
        <f>E65/D65*100</f>
        <v>96.01960164400884</v>
      </c>
      <c r="H65" s="13">
        <f t="shared" si="7"/>
        <v>-1561.37689</v>
      </c>
      <c r="I65" s="14">
        <f>E65/C65*100</f>
        <v>66.04578151962835</v>
      </c>
    </row>
    <row r="66" spans="1:9" s="45" customFormat="1" ht="30.75" customHeight="1" hidden="1">
      <c r="A66" s="40" t="s">
        <v>84</v>
      </c>
      <c r="B66" s="41" t="s">
        <v>268</v>
      </c>
      <c r="C66" s="42">
        <v>483.1</v>
      </c>
      <c r="D66" s="43">
        <v>350</v>
      </c>
      <c r="E66" s="44">
        <v>475.9</v>
      </c>
      <c r="F66" s="13">
        <f t="shared" si="3"/>
        <v>125.89999999999998</v>
      </c>
      <c r="G66" s="12">
        <f>E66/D66*100</f>
        <v>135.97142857142856</v>
      </c>
      <c r="H66" s="13">
        <f t="shared" si="7"/>
        <v>-7.2000000000000455</v>
      </c>
      <c r="I66" s="14">
        <f>E66/C66*100</f>
        <v>98.50962533636928</v>
      </c>
    </row>
    <row r="67" spans="1:9" s="45" customFormat="1" ht="47.25" customHeight="1" hidden="1">
      <c r="A67" s="40" t="s">
        <v>84</v>
      </c>
      <c r="B67" s="41" t="s">
        <v>269</v>
      </c>
      <c r="C67" s="42">
        <v>10.1</v>
      </c>
      <c r="D67" s="43">
        <v>0</v>
      </c>
      <c r="E67" s="44">
        <v>38.6</v>
      </c>
      <c r="F67" s="13">
        <f t="shared" si="3"/>
        <v>38.6</v>
      </c>
      <c r="G67" s="12"/>
      <c r="H67" s="13">
        <f t="shared" si="7"/>
        <v>28.5</v>
      </c>
      <c r="I67" s="14">
        <f>E67/C67*100</f>
        <v>382.1782178217822</v>
      </c>
    </row>
    <row r="68" spans="1:9" ht="36" customHeight="1">
      <c r="A68" s="34" t="s">
        <v>270</v>
      </c>
      <c r="B68" s="35" t="s">
        <v>271</v>
      </c>
      <c r="C68" s="36"/>
      <c r="D68" s="37">
        <v>7174.9</v>
      </c>
      <c r="E68" s="38">
        <v>5710.7</v>
      </c>
      <c r="F68" s="9">
        <f t="shared" si="3"/>
        <v>-1464.1999999999998</v>
      </c>
      <c r="G68" s="10">
        <f>E68/D68*100</f>
        <v>79.59274693723954</v>
      </c>
      <c r="H68" s="9">
        <f t="shared" si="7"/>
        <v>5710.7</v>
      </c>
      <c r="I68" s="11"/>
    </row>
    <row r="69" spans="1:9" ht="26.25" customHeight="1">
      <c r="A69" s="34" t="s">
        <v>87</v>
      </c>
      <c r="B69" s="35" t="s">
        <v>86</v>
      </c>
      <c r="C69" s="36">
        <f>C70+C74+C77</f>
        <v>143969.19026</v>
      </c>
      <c r="D69" s="37">
        <f>D70+D74+D77</f>
        <v>116331.6945</v>
      </c>
      <c r="E69" s="38">
        <f>E70+E74+E77</f>
        <v>114172</v>
      </c>
      <c r="F69" s="9">
        <f t="shared" si="3"/>
        <v>-2159.694499999998</v>
      </c>
      <c r="G69" s="10">
        <f>E69/D69*100</f>
        <v>98.14350292989157</v>
      </c>
      <c r="H69" s="9">
        <f t="shared" si="7"/>
        <v>-29797.190260000003</v>
      </c>
      <c r="I69" s="11">
        <f>E69/C69*100</f>
        <v>79.30307852243385</v>
      </c>
    </row>
    <row r="70" spans="1:9" ht="23.25" customHeight="1" hidden="1">
      <c r="A70" s="34" t="s">
        <v>87</v>
      </c>
      <c r="B70" s="50" t="s">
        <v>86</v>
      </c>
      <c r="C70" s="36">
        <f>SUM(C71:C73)</f>
        <v>40823.63773</v>
      </c>
      <c r="D70" s="37">
        <f>SUM(D71:D73)</f>
        <v>14289.8</v>
      </c>
      <c r="E70" s="38">
        <f>SUM(E71:E73)</f>
        <v>25172</v>
      </c>
      <c r="F70" s="9">
        <f t="shared" si="3"/>
        <v>10882.2</v>
      </c>
      <c r="G70" s="10">
        <f>E70/D70*100</f>
        <v>176.1536200646615</v>
      </c>
      <c r="H70" s="9">
        <f t="shared" si="7"/>
        <v>-15651.637730000002</v>
      </c>
      <c r="I70" s="11">
        <f>E70/C70*100</f>
        <v>61.66035512680903</v>
      </c>
    </row>
    <row r="71" spans="1:9" s="45" customFormat="1" ht="34.5" customHeight="1" hidden="1">
      <c r="A71" s="40" t="s">
        <v>87</v>
      </c>
      <c r="B71" s="52" t="s">
        <v>86</v>
      </c>
      <c r="C71" s="42">
        <v>7636.85956</v>
      </c>
      <c r="D71" s="43">
        <v>0</v>
      </c>
      <c r="E71" s="44">
        <v>414</v>
      </c>
      <c r="F71" s="13">
        <f t="shared" si="3"/>
        <v>414</v>
      </c>
      <c r="G71" s="12"/>
      <c r="H71" s="13">
        <f t="shared" si="7"/>
        <v>-7222.85956</v>
      </c>
      <c r="I71" s="14">
        <f>E71/C71*100</f>
        <v>5.421076513812439</v>
      </c>
    </row>
    <row r="72" spans="1:9" s="45" customFormat="1" ht="20.25" customHeight="1" hidden="1">
      <c r="A72" s="40" t="s">
        <v>225</v>
      </c>
      <c r="B72" s="52" t="s">
        <v>273</v>
      </c>
      <c r="C72" s="42">
        <v>12698.19044</v>
      </c>
      <c r="D72" s="43">
        <v>183.3</v>
      </c>
      <c r="E72" s="44">
        <v>9503.7</v>
      </c>
      <c r="F72" s="13">
        <f t="shared" si="3"/>
        <v>9320.400000000001</v>
      </c>
      <c r="G72" s="12">
        <f>E72/D72*100</f>
        <v>5184.779050736498</v>
      </c>
      <c r="H72" s="13">
        <f t="shared" si="7"/>
        <v>-3194.4904399999996</v>
      </c>
      <c r="I72" s="14">
        <f>E72/C72*100</f>
        <v>74.84294746488304</v>
      </c>
    </row>
    <row r="73" spans="1:9" s="45" customFormat="1" ht="20.25" customHeight="1" hidden="1">
      <c r="A73" s="40" t="s">
        <v>226</v>
      </c>
      <c r="B73" s="52" t="s">
        <v>274</v>
      </c>
      <c r="C73" s="42">
        <v>20488.58773</v>
      </c>
      <c r="D73" s="43">
        <v>14106.5</v>
      </c>
      <c r="E73" s="44">
        <v>15254.3</v>
      </c>
      <c r="F73" s="13">
        <f aca="true" t="shared" si="9" ref="F73:F97">E73-D73</f>
        <v>1147.7999999999993</v>
      </c>
      <c r="G73" s="12">
        <f>E73/D73*100</f>
        <v>108.1366745826392</v>
      </c>
      <c r="H73" s="13">
        <f t="shared" si="7"/>
        <v>-5234.28773</v>
      </c>
      <c r="I73" s="14">
        <f aca="true" t="shared" si="10" ref="I73:I86">E73/C73*100</f>
        <v>74.45266702137893</v>
      </c>
    </row>
    <row r="74" spans="1:9" ht="32.25" customHeight="1" hidden="1">
      <c r="A74" s="34" t="s">
        <v>222</v>
      </c>
      <c r="B74" s="50" t="s">
        <v>119</v>
      </c>
      <c r="C74" s="36">
        <f>C75+C76</f>
        <v>1246.631</v>
      </c>
      <c r="D74" s="37">
        <f>D75+D76</f>
        <v>0</v>
      </c>
      <c r="E74" s="38">
        <f>E75+E76</f>
        <v>0</v>
      </c>
      <c r="F74" s="13">
        <f t="shared" si="9"/>
        <v>0</v>
      </c>
      <c r="G74" s="12"/>
      <c r="H74" s="13">
        <f t="shared" si="7"/>
        <v>-1246.631</v>
      </c>
      <c r="I74" s="14">
        <f t="shared" si="10"/>
        <v>0</v>
      </c>
    </row>
    <row r="75" spans="1:9" s="45" customFormat="1" ht="21" customHeight="1" hidden="1">
      <c r="A75" s="40" t="s">
        <v>222</v>
      </c>
      <c r="B75" s="52" t="s">
        <v>89</v>
      </c>
      <c r="C75" s="42">
        <v>633.8825</v>
      </c>
      <c r="D75" s="43">
        <v>0</v>
      </c>
      <c r="E75" s="44">
        <v>0</v>
      </c>
      <c r="F75" s="13">
        <f t="shared" si="9"/>
        <v>0</v>
      </c>
      <c r="G75" s="12"/>
      <c r="H75" s="13">
        <f t="shared" si="7"/>
        <v>-633.8825</v>
      </c>
      <c r="I75" s="14">
        <f t="shared" si="10"/>
        <v>0</v>
      </c>
    </row>
    <row r="76" spans="1:9" s="45" customFormat="1" ht="45" customHeight="1" hidden="1">
      <c r="A76" s="40" t="s">
        <v>222</v>
      </c>
      <c r="B76" s="52" t="s">
        <v>121</v>
      </c>
      <c r="C76" s="42">
        <v>612.7485</v>
      </c>
      <c r="D76" s="43">
        <v>0</v>
      </c>
      <c r="E76" s="44">
        <v>0</v>
      </c>
      <c r="F76" s="13">
        <f t="shared" si="9"/>
        <v>0</v>
      </c>
      <c r="G76" s="12"/>
      <c r="H76" s="13">
        <f t="shared" si="7"/>
        <v>-612.7485</v>
      </c>
      <c r="I76" s="14">
        <f t="shared" si="10"/>
        <v>0</v>
      </c>
    </row>
    <row r="77" spans="1:9" ht="31.5" customHeight="1" hidden="1">
      <c r="A77" s="34" t="s">
        <v>223</v>
      </c>
      <c r="B77" s="50" t="s">
        <v>272</v>
      </c>
      <c r="C77" s="36">
        <f>C78</f>
        <v>101898.92153</v>
      </c>
      <c r="D77" s="37">
        <f>D78</f>
        <v>102041.8945</v>
      </c>
      <c r="E77" s="38">
        <f>E78</f>
        <v>89000</v>
      </c>
      <c r="F77" s="13">
        <f t="shared" si="9"/>
        <v>-13041.894499999995</v>
      </c>
      <c r="G77" s="12">
        <f>E77/D77*100</f>
        <v>87.21907843449536</v>
      </c>
      <c r="H77" s="13">
        <f t="shared" si="7"/>
        <v>-12898.921530000007</v>
      </c>
      <c r="I77" s="14">
        <f t="shared" si="10"/>
        <v>87.3414543193154</v>
      </c>
    </row>
    <row r="78" spans="1:9" s="45" customFormat="1" ht="24.75" customHeight="1" hidden="1">
      <c r="A78" s="40" t="s">
        <v>223</v>
      </c>
      <c r="B78" s="52" t="s">
        <v>88</v>
      </c>
      <c r="C78" s="42">
        <v>101898.92153</v>
      </c>
      <c r="D78" s="43">
        <v>102041.8945</v>
      </c>
      <c r="E78" s="44">
        <v>89000</v>
      </c>
      <c r="F78" s="13">
        <f t="shared" si="9"/>
        <v>-13041.894499999995</v>
      </c>
      <c r="G78" s="12">
        <f>E78/D78*100</f>
        <v>87.21907843449536</v>
      </c>
      <c r="H78" s="13">
        <f t="shared" si="7"/>
        <v>-12898.921530000007</v>
      </c>
      <c r="I78" s="14">
        <f t="shared" si="10"/>
        <v>87.3414543193154</v>
      </c>
    </row>
    <row r="79" spans="1:9" s="32" customFormat="1" ht="34.5" customHeight="1">
      <c r="A79" s="27" t="s">
        <v>40</v>
      </c>
      <c r="B79" s="33" t="s">
        <v>41</v>
      </c>
      <c r="C79" s="29">
        <f>C80+C81+C82+C83+C84</f>
        <v>110381.65635</v>
      </c>
      <c r="D79" s="30">
        <f>D80+D81+D82+D83+D84</f>
        <v>46237.5</v>
      </c>
      <c r="E79" s="31">
        <f>E80+E81+E82+E83+E84</f>
        <v>65598.6</v>
      </c>
      <c r="F79" s="7">
        <f t="shared" si="9"/>
        <v>19361.100000000006</v>
      </c>
      <c r="G79" s="8">
        <f>E79/D79*100</f>
        <v>141.87315490673157</v>
      </c>
      <c r="H79" s="7">
        <f t="shared" si="7"/>
        <v>-44783.05635</v>
      </c>
      <c r="I79" s="5">
        <f t="shared" si="10"/>
        <v>59.42889622166827</v>
      </c>
    </row>
    <row r="80" spans="1:9" ht="33.75" customHeight="1">
      <c r="A80" s="34" t="s">
        <v>91</v>
      </c>
      <c r="B80" s="49" t="s">
        <v>90</v>
      </c>
      <c r="C80" s="36">
        <v>588.09283</v>
      </c>
      <c r="D80" s="37">
        <v>56.6</v>
      </c>
      <c r="E80" s="38">
        <v>102.5</v>
      </c>
      <c r="F80" s="9">
        <f t="shared" si="9"/>
        <v>45.9</v>
      </c>
      <c r="G80" s="10">
        <f>E80/D80*100</f>
        <v>181.09540636042402</v>
      </c>
      <c r="H80" s="9">
        <f t="shared" si="7"/>
        <v>-485.59283000000005</v>
      </c>
      <c r="I80" s="11">
        <f t="shared" si="10"/>
        <v>17.429221165644883</v>
      </c>
    </row>
    <row r="81" spans="1:9" ht="78" customHeight="1" hidden="1">
      <c r="A81" s="34" t="s">
        <v>195</v>
      </c>
      <c r="B81" s="49" t="s">
        <v>194</v>
      </c>
      <c r="C81" s="36">
        <v>10.5</v>
      </c>
      <c r="D81" s="37">
        <v>0</v>
      </c>
      <c r="E81" s="38">
        <v>0</v>
      </c>
      <c r="F81" s="9">
        <f t="shared" si="9"/>
        <v>0</v>
      </c>
      <c r="G81" s="10"/>
      <c r="H81" s="9">
        <f t="shared" si="7"/>
        <v>-10.5</v>
      </c>
      <c r="I81" s="11">
        <f t="shared" si="10"/>
        <v>0</v>
      </c>
    </row>
    <row r="82" spans="1:9" ht="97.5" customHeight="1">
      <c r="A82" s="34" t="s">
        <v>92</v>
      </c>
      <c r="B82" s="49" t="s">
        <v>93</v>
      </c>
      <c r="C82" s="36">
        <v>72120.70496</v>
      </c>
      <c r="D82" s="37">
        <v>20180.9</v>
      </c>
      <c r="E82" s="38">
        <v>35496.1</v>
      </c>
      <c r="F82" s="9">
        <f t="shared" si="9"/>
        <v>15315.199999999997</v>
      </c>
      <c r="G82" s="10">
        <f>E82/D82*100</f>
        <v>175.88957876011474</v>
      </c>
      <c r="H82" s="9">
        <f t="shared" si="7"/>
        <v>-36624.604960000004</v>
      </c>
      <c r="I82" s="11">
        <f t="shared" si="10"/>
        <v>49.21762761427117</v>
      </c>
    </row>
    <row r="83" spans="1:9" ht="47.25" customHeight="1">
      <c r="A83" s="34" t="s">
        <v>95</v>
      </c>
      <c r="B83" s="35" t="s">
        <v>94</v>
      </c>
      <c r="C83" s="36">
        <v>6557.1452</v>
      </c>
      <c r="D83" s="37">
        <v>2000</v>
      </c>
      <c r="E83" s="38">
        <v>3000</v>
      </c>
      <c r="F83" s="9">
        <f t="shared" si="9"/>
        <v>1000</v>
      </c>
      <c r="G83" s="10">
        <f>E83/D83*100</f>
        <v>150</v>
      </c>
      <c r="H83" s="9">
        <f t="shared" si="7"/>
        <v>-3557.1452</v>
      </c>
      <c r="I83" s="11">
        <f t="shared" si="10"/>
        <v>45.7516176399449</v>
      </c>
    </row>
    <row r="84" spans="1:9" ht="79.5" customHeight="1">
      <c r="A84" s="34" t="s">
        <v>97</v>
      </c>
      <c r="B84" s="35" t="s">
        <v>96</v>
      </c>
      <c r="C84" s="36">
        <v>31105.21336</v>
      </c>
      <c r="D84" s="37">
        <v>24000</v>
      </c>
      <c r="E84" s="38">
        <v>27000</v>
      </c>
      <c r="F84" s="9">
        <f t="shared" si="9"/>
        <v>3000</v>
      </c>
      <c r="G84" s="10">
        <f>E84/D84*100</f>
        <v>112.5</v>
      </c>
      <c r="H84" s="9">
        <f t="shared" si="7"/>
        <v>-4105.213360000002</v>
      </c>
      <c r="I84" s="11">
        <f t="shared" si="10"/>
        <v>86.80216942257296</v>
      </c>
    </row>
    <row r="85" spans="1:9" s="32" customFormat="1" ht="24" customHeight="1">
      <c r="A85" s="27" t="s">
        <v>42</v>
      </c>
      <c r="B85" s="33" t="s">
        <v>43</v>
      </c>
      <c r="C85" s="29">
        <v>16273.79978</v>
      </c>
      <c r="D85" s="30">
        <v>2000</v>
      </c>
      <c r="E85" s="31">
        <v>4500</v>
      </c>
      <c r="F85" s="7">
        <f t="shared" si="9"/>
        <v>2500</v>
      </c>
      <c r="G85" s="8">
        <f>E85/D85*100</f>
        <v>225</v>
      </c>
      <c r="H85" s="7">
        <f t="shared" si="7"/>
        <v>-11773.79978</v>
      </c>
      <c r="I85" s="5">
        <f t="shared" si="10"/>
        <v>27.651808802086663</v>
      </c>
    </row>
    <row r="86" spans="1:9" s="32" customFormat="1" ht="24" customHeight="1">
      <c r="A86" s="27" t="s">
        <v>44</v>
      </c>
      <c r="B86" s="33" t="s">
        <v>45</v>
      </c>
      <c r="C86" s="29">
        <f>C87+C88+C93</f>
        <v>8226.64003</v>
      </c>
      <c r="D86" s="30">
        <f>D87+D88+D93</f>
        <v>5100.8</v>
      </c>
      <c r="E86" s="31">
        <f>E87+E88+E93</f>
        <v>4806.0114300000005</v>
      </c>
      <c r="F86" s="7">
        <f t="shared" si="9"/>
        <v>-294.7885699999997</v>
      </c>
      <c r="G86" s="8">
        <f>E86/D86*100</f>
        <v>94.22073851160603</v>
      </c>
      <c r="H86" s="7">
        <f t="shared" si="7"/>
        <v>-3420.6286</v>
      </c>
      <c r="I86" s="5">
        <f t="shared" si="10"/>
        <v>58.420101189233634</v>
      </c>
    </row>
    <row r="87" spans="1:9" ht="33.75" customHeight="1" hidden="1">
      <c r="A87" s="34" t="s">
        <v>98</v>
      </c>
      <c r="B87" s="35" t="s">
        <v>99</v>
      </c>
      <c r="C87" s="36">
        <v>0</v>
      </c>
      <c r="D87" s="37">
        <v>0</v>
      </c>
      <c r="E87" s="38">
        <v>0</v>
      </c>
      <c r="F87" s="9">
        <f t="shared" si="9"/>
        <v>0</v>
      </c>
      <c r="G87" s="10"/>
      <c r="H87" s="9">
        <f t="shared" si="7"/>
        <v>0</v>
      </c>
      <c r="I87" s="11"/>
    </row>
    <row r="88" spans="1:9" ht="24" customHeight="1" hidden="1">
      <c r="A88" s="34" t="s">
        <v>100</v>
      </c>
      <c r="B88" s="35" t="s">
        <v>101</v>
      </c>
      <c r="C88" s="36">
        <f>SUM(C89:C92)</f>
        <v>8226.64003</v>
      </c>
      <c r="D88" s="37">
        <f>SUM(D89:D92)</f>
        <v>5100.8</v>
      </c>
      <c r="E88" s="38">
        <f>SUM(E89:E92)</f>
        <v>4806.0114300000005</v>
      </c>
      <c r="F88" s="9">
        <f t="shared" si="9"/>
        <v>-294.7885699999997</v>
      </c>
      <c r="G88" s="10">
        <f>E88/D88*100</f>
        <v>94.22073851160603</v>
      </c>
      <c r="H88" s="9">
        <f t="shared" si="7"/>
        <v>-3420.6286</v>
      </c>
      <c r="I88" s="11">
        <f aca="true" t="shared" si="11" ref="I88:I97">E88/C88*100</f>
        <v>58.420101189233634</v>
      </c>
    </row>
    <row r="89" spans="1:9" s="45" customFormat="1" ht="24" customHeight="1" hidden="1">
      <c r="A89" s="40" t="s">
        <v>100</v>
      </c>
      <c r="B89" s="41" t="s">
        <v>133</v>
      </c>
      <c r="C89" s="42">
        <v>530.91132</v>
      </c>
      <c r="D89" s="43">
        <v>0</v>
      </c>
      <c r="E89" s="44">
        <v>303.64352</v>
      </c>
      <c r="F89" s="13">
        <f t="shared" si="9"/>
        <v>303.64352</v>
      </c>
      <c r="G89" s="12"/>
      <c r="H89" s="13">
        <f t="shared" si="7"/>
        <v>-227.26780000000002</v>
      </c>
      <c r="I89" s="14">
        <f t="shared" si="11"/>
        <v>57.19288863533745</v>
      </c>
    </row>
    <row r="90" spans="1:9" s="45" customFormat="1" ht="35.25" customHeight="1" hidden="1">
      <c r="A90" s="40" t="s">
        <v>134</v>
      </c>
      <c r="B90" s="41" t="s">
        <v>103</v>
      </c>
      <c r="C90" s="42">
        <v>3309.23678</v>
      </c>
      <c r="D90" s="43">
        <v>3000</v>
      </c>
      <c r="E90" s="44">
        <v>2865.175</v>
      </c>
      <c r="F90" s="13">
        <f t="shared" si="9"/>
        <v>-134.82499999999982</v>
      </c>
      <c r="G90" s="12">
        <f aca="true" t="shared" si="12" ref="G90:G97">E90/D90*100</f>
        <v>95.50583333333333</v>
      </c>
      <c r="H90" s="13">
        <f t="shared" si="7"/>
        <v>-444.06178</v>
      </c>
      <c r="I90" s="14">
        <f t="shared" si="11"/>
        <v>86.5811421327186</v>
      </c>
    </row>
    <row r="91" spans="1:9" s="45" customFormat="1" ht="60.75" customHeight="1" hidden="1">
      <c r="A91" s="40" t="s">
        <v>135</v>
      </c>
      <c r="B91" s="41" t="s">
        <v>102</v>
      </c>
      <c r="C91" s="42">
        <v>1697.2605</v>
      </c>
      <c r="D91" s="43">
        <v>1300</v>
      </c>
      <c r="E91" s="44">
        <v>16.2</v>
      </c>
      <c r="F91" s="13">
        <f t="shared" si="9"/>
        <v>-1283.8</v>
      </c>
      <c r="G91" s="12">
        <f t="shared" si="12"/>
        <v>1.2461538461538462</v>
      </c>
      <c r="H91" s="13">
        <f t="shared" si="7"/>
        <v>-1681.0605</v>
      </c>
      <c r="I91" s="14">
        <f t="shared" si="11"/>
        <v>0.9544792917763655</v>
      </c>
    </row>
    <row r="92" spans="1:9" s="45" customFormat="1" ht="51.75" customHeight="1" hidden="1">
      <c r="A92" s="40" t="s">
        <v>136</v>
      </c>
      <c r="B92" s="41" t="s">
        <v>131</v>
      </c>
      <c r="C92" s="42">
        <v>2689.23143</v>
      </c>
      <c r="D92" s="43">
        <v>800.8</v>
      </c>
      <c r="E92" s="44">
        <v>1620.99291</v>
      </c>
      <c r="F92" s="13">
        <f t="shared" si="9"/>
        <v>820.19291</v>
      </c>
      <c r="G92" s="12">
        <f t="shared" si="12"/>
        <v>202.42169205794207</v>
      </c>
      <c r="H92" s="13">
        <f t="shared" si="7"/>
        <v>-1068.2385199999999</v>
      </c>
      <c r="I92" s="14">
        <f t="shared" si="11"/>
        <v>60.277181499399624</v>
      </c>
    </row>
    <row r="93" spans="1:9" ht="21.75" customHeight="1" hidden="1">
      <c r="A93" s="34" t="s">
        <v>297</v>
      </c>
      <c r="B93" s="35" t="s">
        <v>296</v>
      </c>
      <c r="C93" s="36">
        <f>C94</f>
        <v>0</v>
      </c>
      <c r="D93" s="37">
        <f>D94</f>
        <v>0</v>
      </c>
      <c r="E93" s="38">
        <f>E94</f>
        <v>0</v>
      </c>
      <c r="F93" s="9"/>
      <c r="G93" s="10"/>
      <c r="H93" s="9"/>
      <c r="I93" s="11"/>
    </row>
    <row r="94" spans="1:9" s="45" customFormat="1" ht="21.75" customHeight="1" hidden="1">
      <c r="A94" s="40"/>
      <c r="B94" s="41" t="s">
        <v>298</v>
      </c>
      <c r="C94" s="42"/>
      <c r="D94" s="43"/>
      <c r="E94" s="44"/>
      <c r="F94" s="13"/>
      <c r="G94" s="12"/>
      <c r="H94" s="13"/>
      <c r="I94" s="14"/>
    </row>
    <row r="95" spans="1:9" s="32" customFormat="1" ht="22.5" customHeight="1">
      <c r="A95" s="27" t="s">
        <v>46</v>
      </c>
      <c r="B95" s="28" t="s">
        <v>47</v>
      </c>
      <c r="C95" s="29">
        <f>C97+C101+C184+C214+C221+C222+C223+C224</f>
        <v>3079701.57592</v>
      </c>
      <c r="D95" s="30">
        <f>D97+D101+D184+D214+D221+D222+D223+D224</f>
        <v>3584240.07915</v>
      </c>
      <c r="E95" s="31">
        <f>E97+E101+E184+E214+E221+E222+E223+E224</f>
        <v>3662537.0331499996</v>
      </c>
      <c r="F95" s="7">
        <f t="shared" si="9"/>
        <v>78296.95399999944</v>
      </c>
      <c r="G95" s="8">
        <f t="shared" si="12"/>
        <v>102.1844785023041</v>
      </c>
      <c r="H95" s="7">
        <f t="shared" si="7"/>
        <v>582835.4572299994</v>
      </c>
      <c r="I95" s="5">
        <f t="shared" si="11"/>
        <v>118.92506279787479</v>
      </c>
    </row>
    <row r="96" spans="1:9" s="32" customFormat="1" ht="37.5" customHeight="1">
      <c r="A96" s="53" t="s">
        <v>64</v>
      </c>
      <c r="B96" s="28" t="s">
        <v>65</v>
      </c>
      <c r="C96" s="29">
        <f>C97+C101+C184+C214</f>
        <v>3099676.80953</v>
      </c>
      <c r="D96" s="30">
        <f>D97+D101+D184+D214</f>
        <v>3581082.95678</v>
      </c>
      <c r="E96" s="31">
        <f>E97+E101+E184+E214</f>
        <v>3659374.15678</v>
      </c>
      <c r="F96" s="7">
        <f t="shared" si="9"/>
        <v>78291.19999999972</v>
      </c>
      <c r="G96" s="8">
        <f t="shared" si="12"/>
        <v>102.18624368507778</v>
      </c>
      <c r="H96" s="7">
        <f t="shared" si="7"/>
        <v>559697.3472499996</v>
      </c>
      <c r="I96" s="5">
        <f t="shared" si="11"/>
        <v>118.05663563146977</v>
      </c>
    </row>
    <row r="97" spans="1:9" s="32" customFormat="1" ht="37.5" customHeight="1">
      <c r="A97" s="53" t="s">
        <v>142</v>
      </c>
      <c r="B97" s="33" t="s">
        <v>61</v>
      </c>
      <c r="C97" s="54">
        <v>239104</v>
      </c>
      <c r="D97" s="30">
        <f>SUM(D98:D99)</f>
        <v>314053</v>
      </c>
      <c r="E97" s="31">
        <f>SUM(E98:E99)</f>
        <v>314053</v>
      </c>
      <c r="F97" s="7">
        <f t="shared" si="9"/>
        <v>0</v>
      </c>
      <c r="G97" s="8">
        <f t="shared" si="12"/>
        <v>100</v>
      </c>
      <c r="H97" s="7">
        <f t="shared" si="7"/>
        <v>74949</v>
      </c>
      <c r="I97" s="5">
        <f t="shared" si="11"/>
        <v>131.34577422376873</v>
      </c>
    </row>
    <row r="98" spans="1:9" ht="35.25" customHeight="1">
      <c r="A98" s="34" t="s">
        <v>143</v>
      </c>
      <c r="B98" s="55" t="s">
        <v>104</v>
      </c>
      <c r="C98" s="56"/>
      <c r="D98" s="57">
        <v>124453</v>
      </c>
      <c r="E98" s="58">
        <v>124453</v>
      </c>
      <c r="F98" s="9">
        <f>E98-D98</f>
        <v>0</v>
      </c>
      <c r="G98" s="10">
        <f>E98/D98*100</f>
        <v>100</v>
      </c>
      <c r="H98" s="9">
        <f>E98-C98</f>
        <v>124453</v>
      </c>
      <c r="I98" s="11"/>
    </row>
    <row r="99" spans="1:9" ht="22.5" customHeight="1">
      <c r="A99" s="34" t="s">
        <v>294</v>
      </c>
      <c r="B99" s="55" t="s">
        <v>293</v>
      </c>
      <c r="C99" s="56"/>
      <c r="D99" s="57">
        <f>D100</f>
        <v>189600</v>
      </c>
      <c r="E99" s="58">
        <f>E100</f>
        <v>189600</v>
      </c>
      <c r="F99" s="9">
        <f>E99-D99</f>
        <v>0</v>
      </c>
      <c r="G99" s="10">
        <f>E99/D99*100</f>
        <v>100</v>
      </c>
      <c r="H99" s="9">
        <f>E99-C99</f>
        <v>189600</v>
      </c>
      <c r="I99" s="11"/>
    </row>
    <row r="100" spans="1:9" s="45" customFormat="1" ht="64.5" customHeight="1">
      <c r="A100" s="40"/>
      <c r="B100" s="41" t="s">
        <v>295</v>
      </c>
      <c r="C100" s="42"/>
      <c r="D100" s="43">
        <v>189600</v>
      </c>
      <c r="E100" s="44">
        <v>189600</v>
      </c>
      <c r="F100" s="13">
        <f>E100-D100</f>
        <v>0</v>
      </c>
      <c r="G100" s="12">
        <f>E100/D100*100</f>
        <v>100</v>
      </c>
      <c r="H100" s="13">
        <f>E100-C100</f>
        <v>189600</v>
      </c>
      <c r="I100" s="14"/>
    </row>
    <row r="101" spans="1:9" s="32" customFormat="1" ht="36" customHeight="1">
      <c r="A101" s="27" t="s">
        <v>144</v>
      </c>
      <c r="B101" s="33" t="s">
        <v>62</v>
      </c>
      <c r="C101" s="29">
        <v>943890.2418</v>
      </c>
      <c r="D101" s="59">
        <f>D102+D106+D107+D108+D112+D114+D115+D117+D120+D121+D122+D123+D124+D125+D131+D132+D136+D149</f>
        <v>1274279.25678</v>
      </c>
      <c r="E101" s="26">
        <f>E102+E106+E107+E108+E112+E114+E115+E117+E120+E121+E122+E123+E124+E125+E131+E132+E136+E149</f>
        <v>1387631.45678</v>
      </c>
      <c r="F101" s="7">
        <f>E101-D101</f>
        <v>113352.19999999995</v>
      </c>
      <c r="G101" s="8">
        <f>E101/D101*100</f>
        <v>108.89539709580079</v>
      </c>
      <c r="H101" s="7">
        <f>E101-C101</f>
        <v>443741.21497999993</v>
      </c>
      <c r="I101" s="5">
        <f>E101/C101*100</f>
        <v>147.01195068335326</v>
      </c>
    </row>
    <row r="102" spans="1:9" ht="80.25" customHeight="1">
      <c r="A102" s="60" t="s">
        <v>145</v>
      </c>
      <c r="B102" s="61" t="s">
        <v>123</v>
      </c>
      <c r="C102" s="56"/>
      <c r="D102" s="62">
        <f>SUM(D103:D105)</f>
        <v>78544.95999999999</v>
      </c>
      <c r="E102" s="39">
        <f>SUM(E103:E105)</f>
        <v>74965.08</v>
      </c>
      <c r="F102" s="9">
        <f>E102-D102</f>
        <v>-3579.87999999999</v>
      </c>
      <c r="G102" s="10">
        <f>E102/D102*100</f>
        <v>95.44225371048634</v>
      </c>
      <c r="H102" s="9">
        <f>E102-C102</f>
        <v>74965.08</v>
      </c>
      <c r="I102" s="11"/>
    </row>
    <row r="103" spans="1:9" s="45" customFormat="1" ht="48" customHeight="1">
      <c r="A103" s="63"/>
      <c r="B103" s="64" t="s">
        <v>299</v>
      </c>
      <c r="C103" s="65"/>
      <c r="D103" s="66">
        <v>73504</v>
      </c>
      <c r="E103" s="48">
        <v>71358</v>
      </c>
      <c r="F103" s="13">
        <f aca="true" t="shared" si="13" ref="F103:F166">E103-D103</f>
        <v>-2146</v>
      </c>
      <c r="G103" s="12">
        <f aca="true" t="shared" si="14" ref="G103:G166">E103/D103*100</f>
        <v>97.08043099695254</v>
      </c>
      <c r="H103" s="13">
        <f aca="true" t="shared" si="15" ref="H103:H166">E103-C103</f>
        <v>71358</v>
      </c>
      <c r="I103" s="14"/>
    </row>
    <row r="104" spans="1:9" s="45" customFormat="1" ht="23.25" customHeight="1">
      <c r="A104" s="67"/>
      <c r="B104" s="64" t="s">
        <v>300</v>
      </c>
      <c r="C104" s="65"/>
      <c r="D104" s="66">
        <v>4286.9</v>
      </c>
      <c r="E104" s="48">
        <v>2853.02</v>
      </c>
      <c r="F104" s="13">
        <f t="shared" si="13"/>
        <v>-1433.8799999999997</v>
      </c>
      <c r="G104" s="12">
        <f t="shared" si="14"/>
        <v>66.55205393174556</v>
      </c>
      <c r="H104" s="13">
        <f t="shared" si="15"/>
        <v>2853.02</v>
      </c>
      <c r="I104" s="14"/>
    </row>
    <row r="105" spans="1:9" s="45" customFormat="1" ht="95.25" customHeight="1">
      <c r="A105" s="67"/>
      <c r="B105" s="64" t="s">
        <v>301</v>
      </c>
      <c r="C105" s="65"/>
      <c r="D105" s="66">
        <v>754.06</v>
      </c>
      <c r="E105" s="48">
        <v>754.06</v>
      </c>
      <c r="F105" s="13">
        <f t="shared" si="13"/>
        <v>0</v>
      </c>
      <c r="G105" s="12">
        <f t="shared" si="14"/>
        <v>100</v>
      </c>
      <c r="H105" s="13">
        <f t="shared" si="15"/>
        <v>754.06</v>
      </c>
      <c r="I105" s="14"/>
    </row>
    <row r="106" spans="1:9" ht="68.25" customHeight="1" hidden="1">
      <c r="A106" s="68" t="s">
        <v>317</v>
      </c>
      <c r="B106" s="61" t="s">
        <v>302</v>
      </c>
      <c r="C106" s="56"/>
      <c r="D106" s="62"/>
      <c r="E106" s="48"/>
      <c r="F106" s="9">
        <f t="shared" si="13"/>
        <v>0</v>
      </c>
      <c r="G106" s="10" t="e">
        <f t="shared" si="14"/>
        <v>#DIV/0!</v>
      </c>
      <c r="H106" s="9">
        <f t="shared" si="15"/>
        <v>0</v>
      </c>
      <c r="I106" s="11"/>
    </row>
    <row r="107" spans="1:9" ht="80.25" customHeight="1">
      <c r="A107" s="68" t="s">
        <v>146</v>
      </c>
      <c r="B107" s="61" t="s">
        <v>124</v>
      </c>
      <c r="C107" s="56"/>
      <c r="D107" s="62">
        <v>167523.67678</v>
      </c>
      <c r="E107" s="39">
        <v>167523.67678</v>
      </c>
      <c r="F107" s="9">
        <f t="shared" si="13"/>
        <v>0</v>
      </c>
      <c r="G107" s="10">
        <f t="shared" si="14"/>
        <v>100</v>
      </c>
      <c r="H107" s="9">
        <f t="shared" si="15"/>
        <v>167523.67678</v>
      </c>
      <c r="I107" s="11"/>
    </row>
    <row r="108" spans="1:9" ht="48.75" customHeight="1">
      <c r="A108" s="68" t="s">
        <v>147</v>
      </c>
      <c r="B108" s="69" t="s">
        <v>148</v>
      </c>
      <c r="C108" s="56"/>
      <c r="D108" s="62">
        <f>SUM(D109:D111)</f>
        <v>813.82</v>
      </c>
      <c r="E108" s="39">
        <f>SUM(E109:E111)</f>
        <v>544.84</v>
      </c>
      <c r="F108" s="9">
        <f t="shared" si="13"/>
        <v>-268.98</v>
      </c>
      <c r="G108" s="10">
        <f t="shared" si="14"/>
        <v>66.94846526258877</v>
      </c>
      <c r="H108" s="9">
        <f t="shared" si="15"/>
        <v>544.84</v>
      </c>
      <c r="I108" s="11"/>
    </row>
    <row r="109" spans="1:9" s="45" customFormat="1" ht="64.5" customHeight="1">
      <c r="A109" s="67"/>
      <c r="B109" s="64" t="s">
        <v>329</v>
      </c>
      <c r="C109" s="65"/>
      <c r="D109" s="66">
        <v>485.8</v>
      </c>
      <c r="E109" s="48">
        <v>272.82</v>
      </c>
      <c r="F109" s="13">
        <f t="shared" si="13"/>
        <v>-212.98000000000002</v>
      </c>
      <c r="G109" s="12">
        <f t="shared" si="14"/>
        <v>56.15891313297653</v>
      </c>
      <c r="H109" s="13">
        <f t="shared" si="15"/>
        <v>272.82</v>
      </c>
      <c r="I109" s="14"/>
    </row>
    <row r="110" spans="1:9" s="45" customFormat="1" ht="78.75" customHeight="1">
      <c r="A110" s="67"/>
      <c r="B110" s="64" t="s">
        <v>331</v>
      </c>
      <c r="C110" s="65"/>
      <c r="D110" s="66">
        <v>223.02</v>
      </c>
      <c r="E110" s="48">
        <v>189</v>
      </c>
      <c r="F110" s="13">
        <f t="shared" si="13"/>
        <v>-34.02000000000001</v>
      </c>
      <c r="G110" s="12">
        <f t="shared" si="14"/>
        <v>84.7457627118644</v>
      </c>
      <c r="H110" s="13">
        <f t="shared" si="15"/>
        <v>189</v>
      </c>
      <c r="I110" s="14"/>
    </row>
    <row r="111" spans="1:9" s="45" customFormat="1" ht="66" customHeight="1">
      <c r="A111" s="67"/>
      <c r="B111" s="64" t="s">
        <v>332</v>
      </c>
      <c r="C111" s="65"/>
      <c r="D111" s="66">
        <v>105</v>
      </c>
      <c r="E111" s="48">
        <v>83.02</v>
      </c>
      <c r="F111" s="13">
        <f t="shared" si="13"/>
        <v>-21.980000000000004</v>
      </c>
      <c r="G111" s="12">
        <f t="shared" si="14"/>
        <v>79.06666666666666</v>
      </c>
      <c r="H111" s="13">
        <f t="shared" si="15"/>
        <v>83.02</v>
      </c>
      <c r="I111" s="14"/>
    </row>
    <row r="112" spans="1:9" ht="32.25" customHeight="1" hidden="1">
      <c r="A112" s="68" t="s">
        <v>318</v>
      </c>
      <c r="B112" s="69" t="s">
        <v>303</v>
      </c>
      <c r="C112" s="56"/>
      <c r="D112" s="62">
        <f>SUM(D113)</f>
        <v>0</v>
      </c>
      <c r="E112" s="39">
        <f>SUM(E113)</f>
        <v>0</v>
      </c>
      <c r="F112" s="9">
        <f t="shared" si="13"/>
        <v>0</v>
      </c>
      <c r="G112" s="10" t="e">
        <f t="shared" si="14"/>
        <v>#DIV/0!</v>
      </c>
      <c r="H112" s="9">
        <f t="shared" si="15"/>
        <v>0</v>
      </c>
      <c r="I112" s="11"/>
    </row>
    <row r="113" spans="1:9" s="45" customFormat="1" ht="32.25" customHeight="1" hidden="1">
      <c r="A113" s="67"/>
      <c r="B113" s="64" t="s">
        <v>202</v>
      </c>
      <c r="C113" s="65"/>
      <c r="D113" s="66"/>
      <c r="E113" s="48"/>
      <c r="F113" s="9">
        <f t="shared" si="13"/>
        <v>0</v>
      </c>
      <c r="G113" s="10" t="e">
        <f t="shared" si="14"/>
        <v>#DIV/0!</v>
      </c>
      <c r="H113" s="9">
        <f t="shared" si="15"/>
        <v>0</v>
      </c>
      <c r="I113" s="11"/>
    </row>
    <row r="114" spans="1:9" ht="30.75" customHeight="1" hidden="1">
      <c r="A114" s="68" t="s">
        <v>149</v>
      </c>
      <c r="B114" s="69" t="s">
        <v>150</v>
      </c>
      <c r="C114" s="56"/>
      <c r="D114" s="62"/>
      <c r="E114" s="39"/>
      <c r="F114" s="9">
        <f t="shared" si="13"/>
        <v>0</v>
      </c>
      <c r="G114" s="10" t="e">
        <f t="shared" si="14"/>
        <v>#DIV/0!</v>
      </c>
      <c r="H114" s="9">
        <f t="shared" si="15"/>
        <v>0</v>
      </c>
      <c r="I114" s="11"/>
    </row>
    <row r="115" spans="1:9" ht="32.25" customHeight="1" hidden="1">
      <c r="A115" s="68" t="s">
        <v>151</v>
      </c>
      <c r="B115" s="69" t="s">
        <v>152</v>
      </c>
      <c r="C115" s="56"/>
      <c r="D115" s="62">
        <f>SUM(D116)</f>
        <v>0</v>
      </c>
      <c r="E115" s="39">
        <f>SUM(E116)</f>
        <v>0</v>
      </c>
      <c r="F115" s="9">
        <f t="shared" si="13"/>
        <v>0</v>
      </c>
      <c r="G115" s="10" t="e">
        <f t="shared" si="14"/>
        <v>#DIV/0!</v>
      </c>
      <c r="H115" s="9">
        <f t="shared" si="15"/>
        <v>0</v>
      </c>
      <c r="I115" s="11"/>
    </row>
    <row r="116" spans="1:9" s="45" customFormat="1" ht="44.25" customHeight="1" hidden="1">
      <c r="A116" s="67"/>
      <c r="B116" s="64" t="s">
        <v>199</v>
      </c>
      <c r="C116" s="65"/>
      <c r="D116" s="66"/>
      <c r="E116" s="48"/>
      <c r="F116" s="9">
        <f t="shared" si="13"/>
        <v>0</v>
      </c>
      <c r="G116" s="10" t="e">
        <f t="shared" si="14"/>
        <v>#DIV/0!</v>
      </c>
      <c r="H116" s="9">
        <f t="shared" si="15"/>
        <v>0</v>
      </c>
      <c r="I116" s="11"/>
    </row>
    <row r="117" spans="1:9" ht="53.25" customHeight="1">
      <c r="A117" s="68" t="s">
        <v>204</v>
      </c>
      <c r="B117" s="69" t="s">
        <v>203</v>
      </c>
      <c r="C117" s="56"/>
      <c r="D117" s="62">
        <f>SUM(D118:D119)</f>
        <v>2259.17</v>
      </c>
      <c r="E117" s="39">
        <f>SUM(E118:E119)</f>
        <v>2259.17</v>
      </c>
      <c r="F117" s="9">
        <f t="shared" si="13"/>
        <v>0</v>
      </c>
      <c r="G117" s="10">
        <f t="shared" si="14"/>
        <v>100</v>
      </c>
      <c r="H117" s="9">
        <f t="shared" si="15"/>
        <v>2259.17</v>
      </c>
      <c r="I117" s="11"/>
    </row>
    <row r="118" spans="1:9" s="45" customFormat="1" ht="47.25" customHeight="1">
      <c r="A118" s="67"/>
      <c r="B118" s="64" t="s">
        <v>205</v>
      </c>
      <c r="C118" s="65"/>
      <c r="D118" s="66">
        <v>2259.17</v>
      </c>
      <c r="E118" s="48">
        <v>2259.17</v>
      </c>
      <c r="F118" s="13">
        <f t="shared" si="13"/>
        <v>0</v>
      </c>
      <c r="G118" s="12">
        <f t="shared" si="14"/>
        <v>100</v>
      </c>
      <c r="H118" s="13">
        <f t="shared" si="15"/>
        <v>2259.17</v>
      </c>
      <c r="I118" s="14"/>
    </row>
    <row r="119" spans="1:9" s="45" customFormat="1" ht="82.5" customHeight="1" hidden="1">
      <c r="A119" s="67"/>
      <c r="B119" s="64" t="s">
        <v>206</v>
      </c>
      <c r="C119" s="65"/>
      <c r="D119" s="66"/>
      <c r="E119" s="48"/>
      <c r="F119" s="13">
        <f t="shared" si="13"/>
        <v>0</v>
      </c>
      <c r="G119" s="12"/>
      <c r="H119" s="13">
        <f t="shared" si="15"/>
        <v>0</v>
      </c>
      <c r="I119" s="14"/>
    </row>
    <row r="120" spans="1:9" ht="54.75" customHeight="1">
      <c r="A120" s="68" t="s">
        <v>153</v>
      </c>
      <c r="B120" s="69" t="s">
        <v>154</v>
      </c>
      <c r="C120" s="56"/>
      <c r="D120" s="62">
        <v>183220.6</v>
      </c>
      <c r="E120" s="39">
        <v>506982.16</v>
      </c>
      <c r="F120" s="9">
        <f t="shared" si="13"/>
        <v>323761.55999999994</v>
      </c>
      <c r="G120" s="10">
        <f t="shared" si="14"/>
        <v>276.705872592929</v>
      </c>
      <c r="H120" s="9">
        <f t="shared" si="15"/>
        <v>506982.16</v>
      </c>
      <c r="I120" s="11"/>
    </row>
    <row r="121" spans="1:9" ht="47.25" customHeight="1" hidden="1">
      <c r="A121" s="68" t="s">
        <v>327</v>
      </c>
      <c r="B121" s="69" t="s">
        <v>326</v>
      </c>
      <c r="C121" s="56"/>
      <c r="D121" s="62"/>
      <c r="E121" s="39"/>
      <c r="F121" s="9">
        <f t="shared" si="13"/>
        <v>0</v>
      </c>
      <c r="G121" s="10" t="e">
        <f t="shared" si="14"/>
        <v>#DIV/0!</v>
      </c>
      <c r="H121" s="9">
        <f t="shared" si="15"/>
        <v>0</v>
      </c>
      <c r="I121" s="11"/>
    </row>
    <row r="122" spans="1:9" ht="63" customHeight="1">
      <c r="A122" s="68" t="s">
        <v>319</v>
      </c>
      <c r="B122" s="69" t="s">
        <v>304</v>
      </c>
      <c r="C122" s="56"/>
      <c r="D122" s="62">
        <v>24712</v>
      </c>
      <c r="E122" s="39">
        <v>24712</v>
      </c>
      <c r="F122" s="9">
        <f t="shared" si="13"/>
        <v>0</v>
      </c>
      <c r="G122" s="10">
        <f t="shared" si="14"/>
        <v>100</v>
      </c>
      <c r="H122" s="9">
        <f t="shared" si="15"/>
        <v>24712</v>
      </c>
      <c r="I122" s="11"/>
    </row>
    <row r="123" spans="1:9" ht="36.75" customHeight="1">
      <c r="A123" s="68" t="s">
        <v>155</v>
      </c>
      <c r="B123" s="69" t="s">
        <v>125</v>
      </c>
      <c r="C123" s="56"/>
      <c r="D123" s="62">
        <v>3999.7</v>
      </c>
      <c r="E123" s="39">
        <v>3999.7</v>
      </c>
      <c r="F123" s="9">
        <f t="shared" si="13"/>
        <v>0</v>
      </c>
      <c r="G123" s="10">
        <f t="shared" si="14"/>
        <v>100</v>
      </c>
      <c r="H123" s="9">
        <f t="shared" si="15"/>
        <v>3999.7</v>
      </c>
      <c r="I123" s="11"/>
    </row>
    <row r="124" spans="1:9" ht="24.75" customHeight="1" hidden="1">
      <c r="A124" s="68" t="s">
        <v>320</v>
      </c>
      <c r="B124" s="69" t="s">
        <v>305</v>
      </c>
      <c r="C124" s="56"/>
      <c r="D124" s="62"/>
      <c r="E124" s="39"/>
      <c r="F124" s="9">
        <f t="shared" si="13"/>
        <v>0</v>
      </c>
      <c r="G124" s="10" t="e">
        <f t="shared" si="14"/>
        <v>#DIV/0!</v>
      </c>
      <c r="H124" s="9">
        <f t="shared" si="15"/>
        <v>0</v>
      </c>
      <c r="I124" s="11"/>
    </row>
    <row r="125" spans="1:9" ht="31.5" customHeight="1" hidden="1">
      <c r="A125" s="68" t="s">
        <v>156</v>
      </c>
      <c r="B125" s="69" t="s">
        <v>157</v>
      </c>
      <c r="C125" s="56"/>
      <c r="D125" s="62">
        <f>SUM(D126:D130)</f>
        <v>0</v>
      </c>
      <c r="E125" s="39">
        <f>SUM(E126:E130)</f>
        <v>0</v>
      </c>
      <c r="F125" s="9">
        <f t="shared" si="13"/>
        <v>0</v>
      </c>
      <c r="G125" s="10" t="e">
        <f t="shared" si="14"/>
        <v>#DIV/0!</v>
      </c>
      <c r="H125" s="9">
        <f t="shared" si="15"/>
        <v>0</v>
      </c>
      <c r="I125" s="11"/>
    </row>
    <row r="126" spans="1:9" s="45" customFormat="1" ht="24.75" customHeight="1" hidden="1">
      <c r="A126" s="67"/>
      <c r="B126" s="64" t="s">
        <v>211</v>
      </c>
      <c r="C126" s="65"/>
      <c r="D126" s="66"/>
      <c r="E126" s="48"/>
      <c r="F126" s="9">
        <f t="shared" si="13"/>
        <v>0</v>
      </c>
      <c r="G126" s="10" t="e">
        <f t="shared" si="14"/>
        <v>#DIV/0!</v>
      </c>
      <c r="H126" s="9">
        <f t="shared" si="15"/>
        <v>0</v>
      </c>
      <c r="I126" s="11"/>
    </row>
    <row r="127" spans="1:9" s="45" customFormat="1" ht="31.5" customHeight="1" hidden="1">
      <c r="A127" s="67"/>
      <c r="B127" s="64" t="s">
        <v>214</v>
      </c>
      <c r="C127" s="65"/>
      <c r="D127" s="66"/>
      <c r="E127" s="48"/>
      <c r="F127" s="9">
        <f t="shared" si="13"/>
        <v>0</v>
      </c>
      <c r="G127" s="10" t="e">
        <f t="shared" si="14"/>
        <v>#DIV/0!</v>
      </c>
      <c r="H127" s="9">
        <f t="shared" si="15"/>
        <v>0</v>
      </c>
      <c r="I127" s="11"/>
    </row>
    <row r="128" spans="1:9" s="45" customFormat="1" ht="24.75" customHeight="1" hidden="1">
      <c r="A128" s="67"/>
      <c r="B128" s="64" t="s">
        <v>212</v>
      </c>
      <c r="C128" s="65"/>
      <c r="D128" s="66"/>
      <c r="E128" s="48"/>
      <c r="F128" s="9">
        <f t="shared" si="13"/>
        <v>0</v>
      </c>
      <c r="G128" s="10" t="e">
        <f t="shared" si="14"/>
        <v>#DIV/0!</v>
      </c>
      <c r="H128" s="9">
        <f t="shared" si="15"/>
        <v>0</v>
      </c>
      <c r="I128" s="11"/>
    </row>
    <row r="129" spans="1:9" s="45" customFormat="1" ht="24.75" customHeight="1" hidden="1">
      <c r="A129" s="67"/>
      <c r="B129" s="64" t="s">
        <v>213</v>
      </c>
      <c r="C129" s="65"/>
      <c r="D129" s="66"/>
      <c r="E129" s="48"/>
      <c r="F129" s="9">
        <f t="shared" si="13"/>
        <v>0</v>
      </c>
      <c r="G129" s="10" t="e">
        <f t="shared" si="14"/>
        <v>#DIV/0!</v>
      </c>
      <c r="H129" s="9">
        <f t="shared" si="15"/>
        <v>0</v>
      </c>
      <c r="I129" s="11"/>
    </row>
    <row r="130" spans="1:9" s="45" customFormat="1" ht="29.25" customHeight="1" hidden="1">
      <c r="A130" s="67"/>
      <c r="B130" s="64" t="s">
        <v>169</v>
      </c>
      <c r="C130" s="70"/>
      <c r="D130" s="66"/>
      <c r="E130" s="48"/>
      <c r="F130" s="9">
        <f t="shared" si="13"/>
        <v>0</v>
      </c>
      <c r="G130" s="10" t="e">
        <f t="shared" si="14"/>
        <v>#DIV/0!</v>
      </c>
      <c r="H130" s="9">
        <f t="shared" si="15"/>
        <v>0</v>
      </c>
      <c r="I130" s="11"/>
    </row>
    <row r="131" spans="1:9" ht="24.75" customHeight="1" hidden="1">
      <c r="A131" s="68" t="s">
        <v>158</v>
      </c>
      <c r="B131" s="69" t="s">
        <v>159</v>
      </c>
      <c r="C131" s="71"/>
      <c r="D131" s="62"/>
      <c r="E131" s="39"/>
      <c r="F131" s="9">
        <f t="shared" si="13"/>
        <v>0</v>
      </c>
      <c r="G131" s="10" t="e">
        <f t="shared" si="14"/>
        <v>#DIV/0!</v>
      </c>
      <c r="H131" s="9">
        <f t="shared" si="15"/>
        <v>0</v>
      </c>
      <c r="I131" s="11"/>
    </row>
    <row r="132" spans="1:9" ht="34.5" customHeight="1">
      <c r="A132" s="68" t="s">
        <v>321</v>
      </c>
      <c r="B132" s="69" t="s">
        <v>306</v>
      </c>
      <c r="C132" s="71"/>
      <c r="D132" s="62">
        <f>SUM(D133:D135)</f>
        <v>6362.780000000001</v>
      </c>
      <c r="E132" s="39">
        <f>SUM(E133:E135)</f>
        <v>5926.08</v>
      </c>
      <c r="F132" s="9">
        <f t="shared" si="13"/>
        <v>-436.7000000000007</v>
      </c>
      <c r="G132" s="10">
        <f t="shared" si="14"/>
        <v>93.13664781746343</v>
      </c>
      <c r="H132" s="9">
        <f t="shared" si="15"/>
        <v>5926.08</v>
      </c>
      <c r="I132" s="11"/>
    </row>
    <row r="133" spans="1:9" s="45" customFormat="1" ht="24.75" customHeight="1">
      <c r="A133" s="67"/>
      <c r="B133" s="64" t="s">
        <v>307</v>
      </c>
      <c r="C133" s="70"/>
      <c r="D133" s="66">
        <v>3051.02</v>
      </c>
      <c r="E133" s="48">
        <v>2614.32</v>
      </c>
      <c r="F133" s="13">
        <f t="shared" si="13"/>
        <v>-436.6999999999998</v>
      </c>
      <c r="G133" s="12">
        <f t="shared" si="14"/>
        <v>85.6867539380273</v>
      </c>
      <c r="H133" s="13">
        <f t="shared" si="15"/>
        <v>2614.32</v>
      </c>
      <c r="I133" s="14"/>
    </row>
    <row r="134" spans="1:9" s="45" customFormat="1" ht="30.75" customHeight="1" hidden="1">
      <c r="A134" s="67"/>
      <c r="B134" s="64" t="s">
        <v>325</v>
      </c>
      <c r="C134" s="70"/>
      <c r="D134" s="66"/>
      <c r="E134" s="88"/>
      <c r="F134" s="13">
        <f t="shared" si="13"/>
        <v>0</v>
      </c>
      <c r="G134" s="12" t="e">
        <f t="shared" si="14"/>
        <v>#DIV/0!</v>
      </c>
      <c r="H134" s="13">
        <f t="shared" si="15"/>
        <v>0</v>
      </c>
      <c r="I134" s="14"/>
    </row>
    <row r="135" spans="1:9" s="45" customFormat="1" ht="32.25" customHeight="1">
      <c r="A135" s="67"/>
      <c r="B135" s="64" t="s">
        <v>308</v>
      </c>
      <c r="C135" s="70"/>
      <c r="D135" s="66">
        <v>3311.76</v>
      </c>
      <c r="E135" s="48">
        <v>3311.76</v>
      </c>
      <c r="F135" s="13">
        <f t="shared" si="13"/>
        <v>0</v>
      </c>
      <c r="G135" s="12">
        <f t="shared" si="14"/>
        <v>100</v>
      </c>
      <c r="H135" s="13">
        <f t="shared" si="15"/>
        <v>3311.76</v>
      </c>
      <c r="I135" s="14"/>
    </row>
    <row r="136" spans="1:9" ht="34.5" customHeight="1">
      <c r="A136" s="68" t="s">
        <v>160</v>
      </c>
      <c r="B136" s="69" t="s">
        <v>118</v>
      </c>
      <c r="C136" s="71"/>
      <c r="D136" s="62">
        <f>D137+D139+D141+D143+D145+D147</f>
        <v>409655.87</v>
      </c>
      <c r="E136" s="39">
        <f>E137+E139+E141+E143+E145+E147</f>
        <v>234659.5</v>
      </c>
      <c r="F136" s="9">
        <f t="shared" si="13"/>
        <v>-174996.37</v>
      </c>
      <c r="G136" s="10">
        <f t="shared" si="14"/>
        <v>57.28210363493632</v>
      </c>
      <c r="H136" s="9">
        <f t="shared" si="15"/>
        <v>234659.5</v>
      </c>
      <c r="I136" s="11"/>
    </row>
    <row r="137" spans="1:9" ht="34.5" customHeight="1" hidden="1">
      <c r="A137" s="68" t="s">
        <v>161</v>
      </c>
      <c r="B137" s="69" t="s">
        <v>309</v>
      </c>
      <c r="C137" s="71"/>
      <c r="D137" s="62">
        <f>D138</f>
        <v>0</v>
      </c>
      <c r="E137" s="39">
        <f>E138</f>
        <v>0</v>
      </c>
      <c r="F137" s="9">
        <f t="shared" si="13"/>
        <v>0</v>
      </c>
      <c r="G137" s="10" t="e">
        <f t="shared" si="14"/>
        <v>#DIV/0!</v>
      </c>
      <c r="H137" s="9">
        <f t="shared" si="15"/>
        <v>0</v>
      </c>
      <c r="I137" s="11"/>
    </row>
    <row r="138" spans="1:9" s="45" customFormat="1" ht="24.75" customHeight="1" hidden="1">
      <c r="A138" s="67"/>
      <c r="B138" s="64" t="s">
        <v>165</v>
      </c>
      <c r="C138" s="70"/>
      <c r="D138" s="66"/>
      <c r="E138" s="48"/>
      <c r="F138" s="9">
        <f t="shared" si="13"/>
        <v>0</v>
      </c>
      <c r="G138" s="10" t="e">
        <f t="shared" si="14"/>
        <v>#DIV/0!</v>
      </c>
      <c r="H138" s="9">
        <f t="shared" si="15"/>
        <v>0</v>
      </c>
      <c r="I138" s="11"/>
    </row>
    <row r="139" spans="1:9" ht="36.75" customHeight="1">
      <c r="A139" s="68" t="s">
        <v>162</v>
      </c>
      <c r="B139" s="69" t="s">
        <v>118</v>
      </c>
      <c r="C139" s="71"/>
      <c r="D139" s="62">
        <f>D140</f>
        <v>10459.5</v>
      </c>
      <c r="E139" s="39">
        <f>E140</f>
        <v>10459.5</v>
      </c>
      <c r="F139" s="9">
        <f t="shared" si="13"/>
        <v>0</v>
      </c>
      <c r="G139" s="10">
        <f t="shared" si="14"/>
        <v>100</v>
      </c>
      <c r="H139" s="9">
        <f t="shared" si="15"/>
        <v>10459.5</v>
      </c>
      <c r="I139" s="11"/>
    </row>
    <row r="140" spans="1:9" s="45" customFormat="1" ht="34.5" customHeight="1">
      <c r="A140" s="67"/>
      <c r="B140" s="64" t="s">
        <v>310</v>
      </c>
      <c r="C140" s="70"/>
      <c r="D140" s="66">
        <v>10459.5</v>
      </c>
      <c r="E140" s="48">
        <v>10459.5</v>
      </c>
      <c r="F140" s="13">
        <f t="shared" si="13"/>
        <v>0</v>
      </c>
      <c r="G140" s="12">
        <f t="shared" si="14"/>
        <v>100</v>
      </c>
      <c r="H140" s="13">
        <f t="shared" si="15"/>
        <v>10459.5</v>
      </c>
      <c r="I140" s="14"/>
    </row>
    <row r="141" spans="1:9" ht="36.75" customHeight="1">
      <c r="A141" s="68" t="s">
        <v>163</v>
      </c>
      <c r="B141" s="69" t="s">
        <v>118</v>
      </c>
      <c r="C141" s="71"/>
      <c r="D141" s="62">
        <f>D142</f>
        <v>399196.37</v>
      </c>
      <c r="E141" s="39">
        <f>E142</f>
        <v>224200</v>
      </c>
      <c r="F141" s="9">
        <f t="shared" si="13"/>
        <v>-174996.37</v>
      </c>
      <c r="G141" s="10">
        <f t="shared" si="14"/>
        <v>56.16283534842764</v>
      </c>
      <c r="H141" s="9">
        <f t="shared" si="15"/>
        <v>224200</v>
      </c>
      <c r="I141" s="11"/>
    </row>
    <row r="142" spans="1:9" s="45" customFormat="1" ht="36.75" customHeight="1">
      <c r="A142" s="67"/>
      <c r="B142" s="64" t="s">
        <v>310</v>
      </c>
      <c r="C142" s="70"/>
      <c r="D142" s="66">
        <v>399196.37</v>
      </c>
      <c r="E142" s="48">
        <v>224200</v>
      </c>
      <c r="F142" s="13">
        <f t="shared" si="13"/>
        <v>-174996.37</v>
      </c>
      <c r="G142" s="12">
        <f t="shared" si="14"/>
        <v>56.16283534842764</v>
      </c>
      <c r="H142" s="13">
        <f t="shared" si="15"/>
        <v>224200</v>
      </c>
      <c r="I142" s="14"/>
    </row>
    <row r="143" spans="1:9" ht="36.75" customHeight="1" hidden="1">
      <c r="A143" s="68" t="s">
        <v>218</v>
      </c>
      <c r="B143" s="69" t="s">
        <v>118</v>
      </c>
      <c r="C143" s="71"/>
      <c r="D143" s="62">
        <f>D144</f>
        <v>0</v>
      </c>
      <c r="E143" s="39">
        <f>E144</f>
        <v>0</v>
      </c>
      <c r="F143" s="9">
        <f t="shared" si="13"/>
        <v>0</v>
      </c>
      <c r="G143" s="10" t="e">
        <f t="shared" si="14"/>
        <v>#DIV/0!</v>
      </c>
      <c r="H143" s="9">
        <f t="shared" si="15"/>
        <v>0</v>
      </c>
      <c r="I143" s="11"/>
    </row>
    <row r="144" spans="1:9" s="45" customFormat="1" ht="24.75" customHeight="1" hidden="1">
      <c r="A144" s="67"/>
      <c r="B144" s="64" t="s">
        <v>165</v>
      </c>
      <c r="C144" s="70"/>
      <c r="D144" s="66"/>
      <c r="E144" s="48"/>
      <c r="F144" s="9">
        <f t="shared" si="13"/>
        <v>0</v>
      </c>
      <c r="G144" s="10" t="e">
        <f t="shared" si="14"/>
        <v>#DIV/0!</v>
      </c>
      <c r="H144" s="9">
        <f t="shared" si="15"/>
        <v>0</v>
      </c>
      <c r="I144" s="11"/>
    </row>
    <row r="145" spans="1:9" ht="33.75" customHeight="1" hidden="1">
      <c r="A145" s="68" t="s">
        <v>322</v>
      </c>
      <c r="B145" s="69" t="s">
        <v>118</v>
      </c>
      <c r="C145" s="71"/>
      <c r="D145" s="62">
        <f>D146</f>
        <v>0</v>
      </c>
      <c r="E145" s="39">
        <f>E146</f>
        <v>0</v>
      </c>
      <c r="F145" s="9">
        <f t="shared" si="13"/>
        <v>0</v>
      </c>
      <c r="G145" s="10" t="e">
        <f t="shared" si="14"/>
        <v>#DIV/0!</v>
      </c>
      <c r="H145" s="9">
        <f t="shared" si="15"/>
        <v>0</v>
      </c>
      <c r="I145" s="11"/>
    </row>
    <row r="146" spans="1:9" s="45" customFormat="1" ht="33.75" customHeight="1" hidden="1">
      <c r="A146" s="67"/>
      <c r="B146" s="64" t="s">
        <v>215</v>
      </c>
      <c r="C146" s="70"/>
      <c r="D146" s="66"/>
      <c r="E146" s="48"/>
      <c r="F146" s="9">
        <f t="shared" si="13"/>
        <v>0</v>
      </c>
      <c r="G146" s="10" t="e">
        <f t="shared" si="14"/>
        <v>#DIV/0!</v>
      </c>
      <c r="H146" s="9">
        <f t="shared" si="15"/>
        <v>0</v>
      </c>
      <c r="I146" s="11"/>
    </row>
    <row r="147" spans="1:9" ht="33.75" customHeight="1" hidden="1">
      <c r="A147" s="68" t="s">
        <v>323</v>
      </c>
      <c r="B147" s="69" t="s">
        <v>118</v>
      </c>
      <c r="C147" s="71"/>
      <c r="D147" s="62">
        <f>D148</f>
        <v>0</v>
      </c>
      <c r="E147" s="39">
        <f>E148</f>
        <v>0</v>
      </c>
      <c r="F147" s="9">
        <f t="shared" si="13"/>
        <v>0</v>
      </c>
      <c r="G147" s="10" t="e">
        <f t="shared" si="14"/>
        <v>#DIV/0!</v>
      </c>
      <c r="H147" s="9">
        <f t="shared" si="15"/>
        <v>0</v>
      </c>
      <c r="I147" s="11"/>
    </row>
    <row r="148" spans="1:9" s="45" customFormat="1" ht="33.75" customHeight="1" hidden="1">
      <c r="A148" s="67"/>
      <c r="B148" s="64" t="s">
        <v>215</v>
      </c>
      <c r="C148" s="70"/>
      <c r="D148" s="66"/>
      <c r="E148" s="48"/>
      <c r="F148" s="9">
        <f t="shared" si="13"/>
        <v>0</v>
      </c>
      <c r="G148" s="10" t="e">
        <f t="shared" si="14"/>
        <v>#DIV/0!</v>
      </c>
      <c r="H148" s="9">
        <f t="shared" si="15"/>
        <v>0</v>
      </c>
      <c r="I148" s="11"/>
    </row>
    <row r="149" spans="1:9" ht="24.75" customHeight="1">
      <c r="A149" s="68" t="s">
        <v>164</v>
      </c>
      <c r="B149" s="61" t="s">
        <v>107</v>
      </c>
      <c r="C149" s="71"/>
      <c r="D149" s="62">
        <f>SUM(D150:D183)</f>
        <v>397186.68</v>
      </c>
      <c r="E149" s="39">
        <f>SUM(E150:E183)</f>
        <v>366059.25</v>
      </c>
      <c r="F149" s="9">
        <f t="shared" si="13"/>
        <v>-31127.429999999993</v>
      </c>
      <c r="G149" s="10">
        <f t="shared" si="14"/>
        <v>92.16302268746776</v>
      </c>
      <c r="H149" s="9">
        <f t="shared" si="15"/>
        <v>366059.25</v>
      </c>
      <c r="I149" s="11"/>
    </row>
    <row r="150" spans="1:9" s="45" customFormat="1" ht="44.25" customHeight="1" hidden="1">
      <c r="A150" s="67"/>
      <c r="B150" s="64" t="s">
        <v>141</v>
      </c>
      <c r="C150" s="70"/>
      <c r="D150" s="66"/>
      <c r="E150" s="48"/>
      <c r="F150" s="9">
        <f t="shared" si="13"/>
        <v>0</v>
      </c>
      <c r="G150" s="10" t="e">
        <f t="shared" si="14"/>
        <v>#DIV/0!</v>
      </c>
      <c r="H150" s="9">
        <f t="shared" si="15"/>
        <v>0</v>
      </c>
      <c r="I150" s="11"/>
    </row>
    <row r="151" spans="1:9" s="45" customFormat="1" ht="33.75" customHeight="1">
      <c r="A151" s="67"/>
      <c r="B151" s="64" t="s">
        <v>208</v>
      </c>
      <c r="C151" s="70"/>
      <c r="D151" s="66">
        <v>957</v>
      </c>
      <c r="E151" s="48">
        <v>957</v>
      </c>
      <c r="F151" s="13">
        <f t="shared" si="13"/>
        <v>0</v>
      </c>
      <c r="G151" s="12">
        <f t="shared" si="14"/>
        <v>100</v>
      </c>
      <c r="H151" s="13">
        <f t="shared" si="15"/>
        <v>957</v>
      </c>
      <c r="I151" s="14"/>
    </row>
    <row r="152" spans="1:9" s="45" customFormat="1" ht="28.5" customHeight="1" hidden="1">
      <c r="A152" s="67"/>
      <c r="B152" s="64" t="s">
        <v>209</v>
      </c>
      <c r="C152" s="70"/>
      <c r="D152" s="66"/>
      <c r="E152" s="48"/>
      <c r="F152" s="13">
        <f t="shared" si="13"/>
        <v>0</v>
      </c>
      <c r="G152" s="12" t="e">
        <f t="shared" si="14"/>
        <v>#DIV/0!</v>
      </c>
      <c r="H152" s="13">
        <f t="shared" si="15"/>
        <v>0</v>
      </c>
      <c r="I152" s="14"/>
    </row>
    <row r="153" spans="1:9" s="45" customFormat="1" ht="63.75" customHeight="1">
      <c r="A153" s="67"/>
      <c r="B153" s="64" t="s">
        <v>333</v>
      </c>
      <c r="C153" s="70"/>
      <c r="D153" s="66">
        <v>51231</v>
      </c>
      <c r="E153" s="48">
        <v>51231</v>
      </c>
      <c r="F153" s="13">
        <f t="shared" si="13"/>
        <v>0</v>
      </c>
      <c r="G153" s="12">
        <f t="shared" si="14"/>
        <v>100</v>
      </c>
      <c r="H153" s="13">
        <f t="shared" si="15"/>
        <v>51231</v>
      </c>
      <c r="I153" s="14"/>
    </row>
    <row r="154" spans="1:9" s="45" customFormat="1" ht="64.5" customHeight="1">
      <c r="A154" s="67"/>
      <c r="B154" s="64" t="s">
        <v>334</v>
      </c>
      <c r="C154" s="70"/>
      <c r="D154" s="66">
        <v>47672</v>
      </c>
      <c r="E154" s="48">
        <v>47672</v>
      </c>
      <c r="F154" s="13">
        <f t="shared" si="13"/>
        <v>0</v>
      </c>
      <c r="G154" s="12">
        <f t="shared" si="14"/>
        <v>100</v>
      </c>
      <c r="H154" s="13">
        <f t="shared" si="15"/>
        <v>47672</v>
      </c>
      <c r="I154" s="14"/>
    </row>
    <row r="155" spans="1:9" s="45" customFormat="1" ht="48.75" customHeight="1">
      <c r="A155" s="67"/>
      <c r="B155" s="64" t="s">
        <v>122</v>
      </c>
      <c r="C155" s="70"/>
      <c r="D155" s="66">
        <v>7163.5</v>
      </c>
      <c r="E155" s="48">
        <v>7163.5</v>
      </c>
      <c r="F155" s="13">
        <f t="shared" si="13"/>
        <v>0</v>
      </c>
      <c r="G155" s="12">
        <f t="shared" si="14"/>
        <v>100</v>
      </c>
      <c r="H155" s="13">
        <f t="shared" si="15"/>
        <v>7163.5</v>
      </c>
      <c r="I155" s="14"/>
    </row>
    <row r="156" spans="1:9" s="45" customFormat="1" ht="64.5" customHeight="1">
      <c r="A156" s="67"/>
      <c r="B156" s="64" t="s">
        <v>108</v>
      </c>
      <c r="C156" s="70"/>
      <c r="D156" s="66">
        <v>1533</v>
      </c>
      <c r="E156" s="48">
        <v>1533</v>
      </c>
      <c r="F156" s="13">
        <f t="shared" si="13"/>
        <v>0</v>
      </c>
      <c r="G156" s="12">
        <f t="shared" si="14"/>
        <v>100</v>
      </c>
      <c r="H156" s="13">
        <f t="shared" si="15"/>
        <v>1533</v>
      </c>
      <c r="I156" s="14"/>
    </row>
    <row r="157" spans="1:9" s="45" customFormat="1" ht="52.5" customHeight="1">
      <c r="A157" s="67"/>
      <c r="B157" s="64" t="s">
        <v>109</v>
      </c>
      <c r="C157" s="70"/>
      <c r="D157" s="66">
        <v>12287</v>
      </c>
      <c r="E157" s="48">
        <v>10461</v>
      </c>
      <c r="F157" s="13">
        <f t="shared" si="13"/>
        <v>-1826</v>
      </c>
      <c r="G157" s="12">
        <f t="shared" si="14"/>
        <v>85.13876454789614</v>
      </c>
      <c r="H157" s="13">
        <f t="shared" si="15"/>
        <v>10461</v>
      </c>
      <c r="I157" s="14"/>
    </row>
    <row r="158" spans="1:9" s="45" customFormat="1" ht="39.75" customHeight="1" hidden="1">
      <c r="A158" s="67"/>
      <c r="B158" s="64" t="s">
        <v>311</v>
      </c>
      <c r="C158" s="70"/>
      <c r="D158" s="66"/>
      <c r="E158" s="48"/>
      <c r="F158" s="13">
        <f t="shared" si="13"/>
        <v>0</v>
      </c>
      <c r="G158" s="12" t="e">
        <f t="shared" si="14"/>
        <v>#DIV/0!</v>
      </c>
      <c r="H158" s="13">
        <f t="shared" si="15"/>
        <v>0</v>
      </c>
      <c r="I158" s="14"/>
    </row>
    <row r="159" spans="1:9" s="45" customFormat="1" ht="25.5" customHeight="1">
      <c r="A159" s="67"/>
      <c r="B159" s="64" t="s">
        <v>166</v>
      </c>
      <c r="C159" s="70"/>
      <c r="D159" s="66">
        <v>7079.46</v>
      </c>
      <c r="E159" s="48">
        <v>7079.46</v>
      </c>
      <c r="F159" s="13">
        <f t="shared" si="13"/>
        <v>0</v>
      </c>
      <c r="G159" s="12">
        <f t="shared" si="14"/>
        <v>100</v>
      </c>
      <c r="H159" s="13">
        <f t="shared" si="15"/>
        <v>7079.46</v>
      </c>
      <c r="I159" s="14"/>
    </row>
    <row r="160" spans="1:9" s="45" customFormat="1" ht="33" customHeight="1" hidden="1">
      <c r="A160" s="67"/>
      <c r="B160" s="64" t="s">
        <v>343</v>
      </c>
      <c r="C160" s="70"/>
      <c r="D160" s="66">
        <v>6089</v>
      </c>
      <c r="E160" s="48">
        <v>0</v>
      </c>
      <c r="F160" s="13">
        <f t="shared" si="13"/>
        <v>-6089</v>
      </c>
      <c r="G160" s="12">
        <f t="shared" si="14"/>
        <v>0</v>
      </c>
      <c r="H160" s="13">
        <f t="shared" si="15"/>
        <v>0</v>
      </c>
      <c r="I160" s="14"/>
    </row>
    <row r="161" spans="1:9" s="45" customFormat="1" ht="63.75" customHeight="1">
      <c r="A161" s="67"/>
      <c r="B161" s="64" t="s">
        <v>312</v>
      </c>
      <c r="C161" s="70"/>
      <c r="D161" s="66">
        <v>94813.71</v>
      </c>
      <c r="E161" s="48">
        <v>42943.11</v>
      </c>
      <c r="F161" s="13">
        <f t="shared" si="13"/>
        <v>-51870.600000000006</v>
      </c>
      <c r="G161" s="12">
        <f t="shared" si="14"/>
        <v>45.292089087116196</v>
      </c>
      <c r="H161" s="13">
        <f t="shared" si="15"/>
        <v>42943.11</v>
      </c>
      <c r="I161" s="14"/>
    </row>
    <row r="162" spans="1:9" s="45" customFormat="1" ht="48.75" customHeight="1">
      <c r="A162" s="67"/>
      <c r="B162" s="64" t="s">
        <v>201</v>
      </c>
      <c r="C162" s="70"/>
      <c r="D162" s="66">
        <v>9216</v>
      </c>
      <c r="E162" s="48">
        <v>9216</v>
      </c>
      <c r="F162" s="13">
        <f t="shared" si="13"/>
        <v>0</v>
      </c>
      <c r="G162" s="12">
        <f t="shared" si="14"/>
        <v>100</v>
      </c>
      <c r="H162" s="13">
        <f t="shared" si="15"/>
        <v>9216</v>
      </c>
      <c r="I162" s="14"/>
    </row>
    <row r="163" spans="1:9" s="45" customFormat="1" ht="25.5" customHeight="1" hidden="1">
      <c r="A163" s="67"/>
      <c r="B163" s="64" t="s">
        <v>221</v>
      </c>
      <c r="C163" s="70"/>
      <c r="D163" s="66"/>
      <c r="E163" s="48"/>
      <c r="F163" s="13">
        <f t="shared" si="13"/>
        <v>0</v>
      </c>
      <c r="G163" s="12" t="e">
        <f t="shared" si="14"/>
        <v>#DIV/0!</v>
      </c>
      <c r="H163" s="13">
        <f t="shared" si="15"/>
        <v>0</v>
      </c>
      <c r="I163" s="14"/>
    </row>
    <row r="164" spans="1:9" s="45" customFormat="1" ht="24" customHeight="1" hidden="1">
      <c r="A164" s="67"/>
      <c r="B164" s="64" t="s">
        <v>216</v>
      </c>
      <c r="C164" s="70"/>
      <c r="D164" s="66"/>
      <c r="E164" s="48"/>
      <c r="F164" s="13">
        <f t="shared" si="13"/>
        <v>0</v>
      </c>
      <c r="G164" s="12" t="e">
        <f t="shared" si="14"/>
        <v>#DIV/0!</v>
      </c>
      <c r="H164" s="13">
        <f t="shared" si="15"/>
        <v>0</v>
      </c>
      <c r="I164" s="14"/>
    </row>
    <row r="165" spans="1:9" s="45" customFormat="1" ht="41.25" customHeight="1">
      <c r="A165" s="67"/>
      <c r="B165" s="64" t="s">
        <v>137</v>
      </c>
      <c r="C165" s="70"/>
      <c r="D165" s="66">
        <v>1567</v>
      </c>
      <c r="E165" s="48">
        <v>1567</v>
      </c>
      <c r="F165" s="13">
        <f t="shared" si="13"/>
        <v>0</v>
      </c>
      <c r="G165" s="12">
        <f t="shared" si="14"/>
        <v>100</v>
      </c>
      <c r="H165" s="13">
        <f t="shared" si="15"/>
        <v>1567</v>
      </c>
      <c r="I165" s="14"/>
    </row>
    <row r="166" spans="1:9" s="45" customFormat="1" ht="49.5" customHeight="1">
      <c r="A166" s="67"/>
      <c r="B166" s="64" t="s">
        <v>167</v>
      </c>
      <c r="C166" s="70"/>
      <c r="D166" s="66">
        <v>110728</v>
      </c>
      <c r="E166" s="48">
        <v>107209</v>
      </c>
      <c r="F166" s="13">
        <f t="shared" si="13"/>
        <v>-3519</v>
      </c>
      <c r="G166" s="12">
        <f t="shared" si="14"/>
        <v>96.8219420562098</v>
      </c>
      <c r="H166" s="13">
        <f t="shared" si="15"/>
        <v>107209</v>
      </c>
      <c r="I166" s="14"/>
    </row>
    <row r="167" spans="1:9" s="45" customFormat="1" ht="44.25" customHeight="1" hidden="1">
      <c r="A167" s="67"/>
      <c r="B167" s="64" t="s">
        <v>168</v>
      </c>
      <c r="C167" s="70"/>
      <c r="D167" s="66"/>
      <c r="E167" s="48"/>
      <c r="F167" s="13">
        <f aca="true" t="shared" si="16" ref="F167:F180">E167-D167</f>
        <v>0</v>
      </c>
      <c r="G167" s="12" t="e">
        <f aca="true" t="shared" si="17" ref="G167:G180">E167/D167*100</f>
        <v>#DIV/0!</v>
      </c>
      <c r="H167" s="13">
        <f aca="true" t="shared" si="18" ref="H167:H180">E167-C167</f>
        <v>0</v>
      </c>
      <c r="I167" s="14"/>
    </row>
    <row r="168" spans="1:9" s="45" customFormat="1" ht="51" customHeight="1">
      <c r="A168" s="67"/>
      <c r="B168" s="64" t="s">
        <v>126</v>
      </c>
      <c r="C168" s="70"/>
      <c r="D168" s="66">
        <v>1680</v>
      </c>
      <c r="E168" s="48">
        <v>1680</v>
      </c>
      <c r="F168" s="13">
        <f t="shared" si="16"/>
        <v>0</v>
      </c>
      <c r="G168" s="12">
        <f t="shared" si="17"/>
        <v>100</v>
      </c>
      <c r="H168" s="13">
        <f t="shared" si="18"/>
        <v>1680</v>
      </c>
      <c r="I168" s="14"/>
    </row>
    <row r="169" spans="1:9" s="45" customFormat="1" ht="26.25" customHeight="1">
      <c r="A169" s="67"/>
      <c r="B169" s="64" t="s">
        <v>171</v>
      </c>
      <c r="C169" s="70"/>
      <c r="D169" s="66">
        <v>22512.6</v>
      </c>
      <c r="E169" s="48">
        <v>62292.2</v>
      </c>
      <c r="F169" s="13">
        <f t="shared" si="16"/>
        <v>39779.6</v>
      </c>
      <c r="G169" s="12">
        <f t="shared" si="17"/>
        <v>276.69927063066905</v>
      </c>
      <c r="H169" s="13">
        <f t="shared" si="18"/>
        <v>62292.2</v>
      </c>
      <c r="I169" s="14"/>
    </row>
    <row r="170" spans="1:9" s="45" customFormat="1" ht="60" customHeight="1" hidden="1">
      <c r="A170" s="67"/>
      <c r="B170" s="64" t="s">
        <v>210</v>
      </c>
      <c r="C170" s="70"/>
      <c r="D170" s="66"/>
      <c r="E170" s="48"/>
      <c r="F170" s="13">
        <f t="shared" si="16"/>
        <v>0</v>
      </c>
      <c r="G170" s="12" t="e">
        <f t="shared" si="17"/>
        <v>#DIV/0!</v>
      </c>
      <c r="H170" s="13">
        <f t="shared" si="18"/>
        <v>0</v>
      </c>
      <c r="I170" s="14"/>
    </row>
    <row r="171" spans="1:9" s="45" customFormat="1" ht="28.5" customHeight="1" hidden="1">
      <c r="A171" s="67"/>
      <c r="B171" s="64" t="s">
        <v>200</v>
      </c>
      <c r="C171" s="70"/>
      <c r="D171" s="66"/>
      <c r="E171" s="48"/>
      <c r="F171" s="13">
        <f t="shared" si="16"/>
        <v>0</v>
      </c>
      <c r="G171" s="12" t="e">
        <f t="shared" si="17"/>
        <v>#DIV/0!</v>
      </c>
      <c r="H171" s="13">
        <f t="shared" si="18"/>
        <v>0</v>
      </c>
      <c r="I171" s="14"/>
    </row>
    <row r="172" spans="1:9" s="45" customFormat="1" ht="110.25" customHeight="1">
      <c r="A172" s="67"/>
      <c r="B172" s="64" t="s">
        <v>207</v>
      </c>
      <c r="C172" s="70"/>
      <c r="D172" s="66">
        <v>1479</v>
      </c>
      <c r="E172" s="48">
        <v>1479</v>
      </c>
      <c r="F172" s="13">
        <f t="shared" si="16"/>
        <v>0</v>
      </c>
      <c r="G172" s="12">
        <f t="shared" si="17"/>
        <v>100</v>
      </c>
      <c r="H172" s="13">
        <f t="shared" si="18"/>
        <v>1479</v>
      </c>
      <c r="I172" s="14"/>
    </row>
    <row r="173" spans="1:9" s="45" customFormat="1" ht="25.5" customHeight="1" hidden="1">
      <c r="A173" s="67"/>
      <c r="B173" s="64" t="s">
        <v>217</v>
      </c>
      <c r="C173" s="70"/>
      <c r="D173" s="66"/>
      <c r="E173" s="48"/>
      <c r="F173" s="13">
        <f t="shared" si="16"/>
        <v>0</v>
      </c>
      <c r="G173" s="12" t="e">
        <f t="shared" si="17"/>
        <v>#DIV/0!</v>
      </c>
      <c r="H173" s="13">
        <f t="shared" si="18"/>
        <v>0</v>
      </c>
      <c r="I173" s="14"/>
    </row>
    <row r="174" spans="1:9" s="45" customFormat="1" ht="24.75" customHeight="1">
      <c r="A174" s="67"/>
      <c r="B174" s="64" t="s">
        <v>313</v>
      </c>
      <c r="C174" s="70"/>
      <c r="D174" s="66">
        <v>2089.25</v>
      </c>
      <c r="E174" s="48">
        <v>2089.25</v>
      </c>
      <c r="F174" s="13">
        <f t="shared" si="16"/>
        <v>0</v>
      </c>
      <c r="G174" s="12">
        <f t="shared" si="17"/>
        <v>100</v>
      </c>
      <c r="H174" s="13">
        <f t="shared" si="18"/>
        <v>2089.25</v>
      </c>
      <c r="I174" s="14"/>
    </row>
    <row r="175" spans="1:9" s="45" customFormat="1" ht="126.75" customHeight="1">
      <c r="A175" s="67"/>
      <c r="B175" s="64" t="s">
        <v>170</v>
      </c>
      <c r="C175" s="70"/>
      <c r="D175" s="66">
        <v>2756</v>
      </c>
      <c r="E175" s="48">
        <v>2756</v>
      </c>
      <c r="F175" s="13">
        <f t="shared" si="16"/>
        <v>0</v>
      </c>
      <c r="G175" s="12">
        <f t="shared" si="17"/>
        <v>100</v>
      </c>
      <c r="H175" s="13">
        <f t="shared" si="18"/>
        <v>2756</v>
      </c>
      <c r="I175" s="14"/>
    </row>
    <row r="176" spans="1:9" s="45" customFormat="1" ht="127.5" customHeight="1">
      <c r="A176" s="67"/>
      <c r="B176" s="64" t="s">
        <v>314</v>
      </c>
      <c r="C176" s="70"/>
      <c r="D176" s="66">
        <v>1033</v>
      </c>
      <c r="E176" s="48">
        <v>1033</v>
      </c>
      <c r="F176" s="13">
        <f t="shared" si="16"/>
        <v>0</v>
      </c>
      <c r="G176" s="12">
        <f t="shared" si="17"/>
        <v>100</v>
      </c>
      <c r="H176" s="13">
        <f t="shared" si="18"/>
        <v>1033</v>
      </c>
      <c r="I176" s="14"/>
    </row>
    <row r="177" spans="1:9" s="45" customFormat="1" ht="68.25" customHeight="1">
      <c r="A177" s="67"/>
      <c r="B177" s="64" t="s">
        <v>315</v>
      </c>
      <c r="C177" s="70"/>
      <c r="D177" s="66">
        <v>593.73</v>
      </c>
      <c r="E177" s="48">
        <v>593.73</v>
      </c>
      <c r="F177" s="13">
        <f t="shared" si="16"/>
        <v>0</v>
      </c>
      <c r="G177" s="12">
        <f t="shared" si="17"/>
        <v>100</v>
      </c>
      <c r="H177" s="13">
        <f t="shared" si="18"/>
        <v>593.73</v>
      </c>
      <c r="I177" s="14"/>
    </row>
    <row r="178" spans="1:9" s="45" customFormat="1" ht="44.25" customHeight="1" hidden="1">
      <c r="A178" s="67"/>
      <c r="B178" s="64" t="s">
        <v>324</v>
      </c>
      <c r="C178" s="70"/>
      <c r="D178" s="66"/>
      <c r="E178" s="48"/>
      <c r="F178" s="13">
        <f t="shared" si="16"/>
        <v>0</v>
      </c>
      <c r="G178" s="12" t="e">
        <f t="shared" si="17"/>
        <v>#DIV/0!</v>
      </c>
      <c r="H178" s="13">
        <f t="shared" si="18"/>
        <v>0</v>
      </c>
      <c r="I178" s="14"/>
    </row>
    <row r="179" spans="1:9" s="45" customFormat="1" ht="23.25" customHeight="1" hidden="1">
      <c r="A179" s="67"/>
      <c r="B179" s="89" t="s">
        <v>127</v>
      </c>
      <c r="C179" s="70"/>
      <c r="D179" s="66">
        <v>7602.43</v>
      </c>
      <c r="E179" s="48">
        <v>0</v>
      </c>
      <c r="F179" s="13">
        <f t="shared" si="16"/>
        <v>-7602.43</v>
      </c>
      <c r="G179" s="12">
        <f t="shared" si="17"/>
        <v>0</v>
      </c>
      <c r="H179" s="13">
        <f t="shared" si="18"/>
        <v>0</v>
      </c>
      <c r="I179" s="14"/>
    </row>
    <row r="180" spans="1:9" s="45" customFormat="1" ht="37.5" customHeight="1">
      <c r="A180" s="67"/>
      <c r="B180" s="64" t="s">
        <v>316</v>
      </c>
      <c r="C180" s="70"/>
      <c r="D180" s="66">
        <v>7104</v>
      </c>
      <c r="E180" s="48">
        <v>7104</v>
      </c>
      <c r="F180" s="13">
        <f t="shared" si="16"/>
        <v>0</v>
      </c>
      <c r="G180" s="12">
        <f t="shared" si="17"/>
        <v>100</v>
      </c>
      <c r="H180" s="13">
        <f t="shared" si="18"/>
        <v>7104</v>
      </c>
      <c r="I180" s="14"/>
    </row>
    <row r="181" spans="1:9" s="45" customFormat="1" ht="42.75" customHeight="1" hidden="1">
      <c r="A181" s="67"/>
      <c r="B181" s="64" t="s">
        <v>328</v>
      </c>
      <c r="C181" s="70"/>
      <c r="D181" s="66"/>
      <c r="E181" s="48"/>
      <c r="F181" s="13"/>
      <c r="G181" s="12"/>
      <c r="H181" s="13"/>
      <c r="I181" s="14"/>
    </row>
    <row r="182" spans="1:9" s="45" customFormat="1" ht="34.5" customHeight="1" hidden="1">
      <c r="A182" s="67"/>
      <c r="B182" s="64" t="s">
        <v>330</v>
      </c>
      <c r="C182" s="70"/>
      <c r="D182" s="66"/>
      <c r="E182" s="48"/>
      <c r="F182" s="13"/>
      <c r="G182" s="12"/>
      <c r="H182" s="13"/>
      <c r="I182" s="14"/>
    </row>
    <row r="183" spans="1:9" s="45" customFormat="1" ht="24.75" customHeight="1" hidden="1">
      <c r="A183" s="67"/>
      <c r="B183" s="64"/>
      <c r="C183" s="70"/>
      <c r="D183" s="66"/>
      <c r="E183" s="48"/>
      <c r="F183" s="13"/>
      <c r="G183" s="12"/>
      <c r="H183" s="13"/>
      <c r="I183" s="14"/>
    </row>
    <row r="184" spans="1:9" s="32" customFormat="1" ht="36.75" customHeight="1">
      <c r="A184" s="27" t="s">
        <v>172</v>
      </c>
      <c r="B184" s="33" t="s">
        <v>63</v>
      </c>
      <c r="C184" s="29">
        <v>1849069.51774</v>
      </c>
      <c r="D184" s="59">
        <f>D185+D188+D201+D204+D205+D206+D207+D208+D209+D210</f>
        <v>1991564</v>
      </c>
      <c r="E184" s="26">
        <f>E185+E188+E201+E204+E205+E206+E207+E208+E209+E210</f>
        <v>1946503</v>
      </c>
      <c r="F184" s="7">
        <f>E184-D184</f>
        <v>-45061</v>
      </c>
      <c r="G184" s="8">
        <f>E184/D184*100</f>
        <v>97.73740638011131</v>
      </c>
      <c r="H184" s="7">
        <f>E184-C184</f>
        <v>97433.48225999996</v>
      </c>
      <c r="I184" s="5">
        <f>E184/C184*100</f>
        <v>105.26932499428614</v>
      </c>
    </row>
    <row r="185" spans="1:9" ht="51.75" customHeight="1">
      <c r="A185" s="34" t="s">
        <v>173</v>
      </c>
      <c r="B185" s="55" t="s">
        <v>110</v>
      </c>
      <c r="C185" s="36"/>
      <c r="D185" s="62">
        <f>SUM(D186:D187)</f>
        <v>52973</v>
      </c>
      <c r="E185" s="39">
        <f>SUM(E186:E187)</f>
        <v>60073</v>
      </c>
      <c r="F185" s="9">
        <f>E185-D185</f>
        <v>7100</v>
      </c>
      <c r="G185" s="10">
        <f>E185/D185*100</f>
        <v>113.40305438619673</v>
      </c>
      <c r="H185" s="9">
        <f>E185-C185</f>
        <v>60073</v>
      </c>
      <c r="I185" s="11"/>
    </row>
    <row r="186" spans="1:9" s="45" customFormat="1" ht="33" customHeight="1">
      <c r="A186" s="40"/>
      <c r="B186" s="72" t="s">
        <v>111</v>
      </c>
      <c r="C186" s="42"/>
      <c r="D186" s="66">
        <v>47644</v>
      </c>
      <c r="E186" s="48">
        <v>54744</v>
      </c>
      <c r="F186" s="13">
        <f aca="true" t="shared" si="19" ref="F186:F213">E186-D186</f>
        <v>7100</v>
      </c>
      <c r="G186" s="12">
        <f aca="true" t="shared" si="20" ref="G186:G213">E186/D186*100</f>
        <v>114.90219125178407</v>
      </c>
      <c r="H186" s="13">
        <f aca="true" t="shared" si="21" ref="H186:H213">E186-C186</f>
        <v>54744</v>
      </c>
      <c r="I186" s="14"/>
    </row>
    <row r="187" spans="1:9" s="45" customFormat="1" ht="33" customHeight="1">
      <c r="A187" s="40"/>
      <c r="B187" s="72" t="s">
        <v>112</v>
      </c>
      <c r="C187" s="42"/>
      <c r="D187" s="66">
        <v>5329</v>
      </c>
      <c r="E187" s="48">
        <f>D187</f>
        <v>5329</v>
      </c>
      <c r="F187" s="13">
        <f t="shared" si="19"/>
        <v>0</v>
      </c>
      <c r="G187" s="12">
        <f t="shared" si="20"/>
        <v>100</v>
      </c>
      <c r="H187" s="13">
        <f t="shared" si="21"/>
        <v>5329</v>
      </c>
      <c r="I187" s="14"/>
    </row>
    <row r="188" spans="1:9" ht="34.5" customHeight="1">
      <c r="A188" s="34" t="s">
        <v>174</v>
      </c>
      <c r="B188" s="55" t="s">
        <v>113</v>
      </c>
      <c r="C188" s="36"/>
      <c r="D188" s="62">
        <f>SUM(D189:D200)</f>
        <v>86319</v>
      </c>
      <c r="E188" s="39">
        <f>SUM(E189:E200)</f>
        <v>82295</v>
      </c>
      <c r="F188" s="9">
        <f t="shared" si="19"/>
        <v>-4024</v>
      </c>
      <c r="G188" s="10">
        <f t="shared" si="20"/>
        <v>95.33822217588248</v>
      </c>
      <c r="H188" s="9">
        <f t="shared" si="21"/>
        <v>82295</v>
      </c>
      <c r="I188" s="11"/>
    </row>
    <row r="189" spans="1:9" s="45" customFormat="1" ht="51.75" customHeight="1">
      <c r="A189" s="40"/>
      <c r="B189" s="72" t="s">
        <v>280</v>
      </c>
      <c r="C189" s="42"/>
      <c r="D189" s="66">
        <v>1850</v>
      </c>
      <c r="E189" s="48">
        <v>2805</v>
      </c>
      <c r="F189" s="13">
        <f t="shared" si="19"/>
        <v>955</v>
      </c>
      <c r="G189" s="12">
        <f t="shared" si="20"/>
        <v>151.6216216216216</v>
      </c>
      <c r="H189" s="13">
        <f t="shared" si="21"/>
        <v>2805</v>
      </c>
      <c r="I189" s="14"/>
    </row>
    <row r="190" spans="1:9" s="45" customFormat="1" ht="110.25" customHeight="1">
      <c r="A190" s="40"/>
      <c r="B190" s="72" t="s">
        <v>335</v>
      </c>
      <c r="C190" s="42"/>
      <c r="D190" s="66">
        <v>34072</v>
      </c>
      <c r="E190" s="48">
        <v>29251</v>
      </c>
      <c r="F190" s="13">
        <f t="shared" si="19"/>
        <v>-4821</v>
      </c>
      <c r="G190" s="12">
        <f t="shared" si="20"/>
        <v>85.8505517727166</v>
      </c>
      <c r="H190" s="13">
        <f t="shared" si="21"/>
        <v>29251</v>
      </c>
      <c r="I190" s="14"/>
    </row>
    <row r="191" spans="1:9" s="45" customFormat="1" ht="171.75" customHeight="1">
      <c r="A191" s="40"/>
      <c r="B191" s="72" t="s">
        <v>281</v>
      </c>
      <c r="C191" s="42"/>
      <c r="D191" s="66">
        <v>17710</v>
      </c>
      <c r="E191" s="48">
        <v>17710</v>
      </c>
      <c r="F191" s="13">
        <f t="shared" si="19"/>
        <v>0</v>
      </c>
      <c r="G191" s="12">
        <f t="shared" si="20"/>
        <v>100</v>
      </c>
      <c r="H191" s="13">
        <f t="shared" si="21"/>
        <v>17710</v>
      </c>
      <c r="I191" s="14"/>
    </row>
    <row r="192" spans="1:9" s="45" customFormat="1" ht="63" customHeight="1">
      <c r="A192" s="40"/>
      <c r="B192" s="72" t="s">
        <v>282</v>
      </c>
      <c r="C192" s="42"/>
      <c r="D192" s="66">
        <v>6491</v>
      </c>
      <c r="E192" s="48">
        <v>6491</v>
      </c>
      <c r="F192" s="13">
        <f t="shared" si="19"/>
        <v>0</v>
      </c>
      <c r="G192" s="12">
        <f t="shared" si="20"/>
        <v>100</v>
      </c>
      <c r="H192" s="13">
        <f t="shared" si="21"/>
        <v>6491</v>
      </c>
      <c r="I192" s="14"/>
    </row>
    <row r="193" spans="1:9" s="45" customFormat="1" ht="66" customHeight="1">
      <c r="A193" s="40"/>
      <c r="B193" s="72" t="s">
        <v>283</v>
      </c>
      <c r="C193" s="42"/>
      <c r="D193" s="66">
        <v>5155</v>
      </c>
      <c r="E193" s="48">
        <v>5155</v>
      </c>
      <c r="F193" s="13">
        <f t="shared" si="19"/>
        <v>0</v>
      </c>
      <c r="G193" s="12">
        <f t="shared" si="20"/>
        <v>100</v>
      </c>
      <c r="H193" s="13">
        <f t="shared" si="21"/>
        <v>5155</v>
      </c>
      <c r="I193" s="14"/>
    </row>
    <row r="194" spans="1:9" s="45" customFormat="1" ht="64.5" customHeight="1">
      <c r="A194" s="40"/>
      <c r="B194" s="72" t="s">
        <v>114</v>
      </c>
      <c r="C194" s="42"/>
      <c r="D194" s="66">
        <v>327</v>
      </c>
      <c r="E194" s="48">
        <v>169</v>
      </c>
      <c r="F194" s="13">
        <f t="shared" si="19"/>
        <v>-158</v>
      </c>
      <c r="G194" s="12">
        <f t="shared" si="20"/>
        <v>51.681957186544345</v>
      </c>
      <c r="H194" s="13">
        <f t="shared" si="21"/>
        <v>169</v>
      </c>
      <c r="I194" s="14"/>
    </row>
    <row r="195" spans="1:9" s="45" customFormat="1" ht="37.5" customHeight="1">
      <c r="A195" s="40"/>
      <c r="B195" s="72" t="s">
        <v>175</v>
      </c>
      <c r="C195" s="42"/>
      <c r="D195" s="66">
        <v>11213</v>
      </c>
      <c r="E195" s="48">
        <v>11213</v>
      </c>
      <c r="F195" s="13">
        <f t="shared" si="19"/>
        <v>0</v>
      </c>
      <c r="G195" s="12">
        <f t="shared" si="20"/>
        <v>100</v>
      </c>
      <c r="H195" s="13">
        <f t="shared" si="21"/>
        <v>11213</v>
      </c>
      <c r="I195" s="14"/>
    </row>
    <row r="196" spans="1:9" s="45" customFormat="1" ht="49.5" customHeight="1">
      <c r="A196" s="40"/>
      <c r="B196" s="72" t="s">
        <v>128</v>
      </c>
      <c r="C196" s="42"/>
      <c r="D196" s="66">
        <v>632</v>
      </c>
      <c r="E196" s="48">
        <v>632</v>
      </c>
      <c r="F196" s="13">
        <f t="shared" si="19"/>
        <v>0</v>
      </c>
      <c r="G196" s="12">
        <f t="shared" si="20"/>
        <v>100</v>
      </c>
      <c r="H196" s="13">
        <f t="shared" si="21"/>
        <v>632</v>
      </c>
      <c r="I196" s="14"/>
    </row>
    <row r="197" spans="1:9" s="45" customFormat="1" ht="173.25" customHeight="1">
      <c r="A197" s="40"/>
      <c r="B197" s="72" t="s">
        <v>176</v>
      </c>
      <c r="C197" s="42"/>
      <c r="D197" s="66">
        <v>3793</v>
      </c>
      <c r="E197" s="48">
        <v>3793</v>
      </c>
      <c r="F197" s="13">
        <f t="shared" si="19"/>
        <v>0</v>
      </c>
      <c r="G197" s="12">
        <f t="shared" si="20"/>
        <v>100</v>
      </c>
      <c r="H197" s="13">
        <f t="shared" si="21"/>
        <v>3793</v>
      </c>
      <c r="I197" s="14"/>
    </row>
    <row r="198" spans="1:9" s="45" customFormat="1" ht="69" customHeight="1">
      <c r="A198" s="40"/>
      <c r="B198" s="72" t="s">
        <v>177</v>
      </c>
      <c r="C198" s="42"/>
      <c r="D198" s="66">
        <v>122</v>
      </c>
      <c r="E198" s="48">
        <v>122</v>
      </c>
      <c r="F198" s="13">
        <f t="shared" si="19"/>
        <v>0</v>
      </c>
      <c r="G198" s="12">
        <f t="shared" si="20"/>
        <v>100</v>
      </c>
      <c r="H198" s="13">
        <f t="shared" si="21"/>
        <v>122</v>
      </c>
      <c r="I198" s="14"/>
    </row>
    <row r="199" spans="1:9" s="45" customFormat="1" ht="151.5" customHeight="1">
      <c r="A199" s="40"/>
      <c r="B199" s="72" t="s">
        <v>219</v>
      </c>
      <c r="C199" s="42"/>
      <c r="D199" s="66">
        <v>3319</v>
      </c>
      <c r="E199" s="48">
        <v>3319</v>
      </c>
      <c r="F199" s="13">
        <f t="shared" si="19"/>
        <v>0</v>
      </c>
      <c r="G199" s="12">
        <f t="shared" si="20"/>
        <v>100</v>
      </c>
      <c r="H199" s="13">
        <f t="shared" si="21"/>
        <v>3319</v>
      </c>
      <c r="I199" s="14"/>
    </row>
    <row r="200" spans="1:9" s="45" customFormat="1" ht="77.25" customHeight="1">
      <c r="A200" s="40"/>
      <c r="B200" s="72" t="s">
        <v>220</v>
      </c>
      <c r="C200" s="42"/>
      <c r="D200" s="66">
        <v>1635</v>
      </c>
      <c r="E200" s="48">
        <v>1635</v>
      </c>
      <c r="F200" s="13">
        <f t="shared" si="19"/>
        <v>0</v>
      </c>
      <c r="G200" s="12">
        <f t="shared" si="20"/>
        <v>100</v>
      </c>
      <c r="H200" s="13">
        <f t="shared" si="21"/>
        <v>1635</v>
      </c>
      <c r="I200" s="14"/>
    </row>
    <row r="201" spans="1:9" ht="77.25" customHeight="1">
      <c r="A201" s="34" t="s">
        <v>178</v>
      </c>
      <c r="B201" s="55" t="s">
        <v>115</v>
      </c>
      <c r="C201" s="36"/>
      <c r="D201" s="62">
        <f>SUM(D202:D203)</f>
        <v>41578</v>
      </c>
      <c r="E201" s="39">
        <f>SUM(E202:E203)</f>
        <v>41557</v>
      </c>
      <c r="F201" s="9">
        <f t="shared" si="19"/>
        <v>-21</v>
      </c>
      <c r="G201" s="10">
        <f t="shared" si="20"/>
        <v>99.94949252008274</v>
      </c>
      <c r="H201" s="9">
        <f t="shared" si="21"/>
        <v>41557</v>
      </c>
      <c r="I201" s="11"/>
    </row>
    <row r="202" spans="1:9" s="45" customFormat="1" ht="77.25" customHeight="1">
      <c r="A202" s="40" t="s">
        <v>288</v>
      </c>
      <c r="B202" s="72" t="s">
        <v>115</v>
      </c>
      <c r="C202" s="42"/>
      <c r="D202" s="66">
        <v>39378</v>
      </c>
      <c r="E202" s="48">
        <v>39378</v>
      </c>
      <c r="F202" s="13">
        <f t="shared" si="19"/>
        <v>0</v>
      </c>
      <c r="G202" s="12">
        <f t="shared" si="20"/>
        <v>100</v>
      </c>
      <c r="H202" s="13">
        <f t="shared" si="21"/>
        <v>39378</v>
      </c>
      <c r="I202" s="14"/>
    </row>
    <row r="203" spans="1:9" s="45" customFormat="1" ht="77.25" customHeight="1">
      <c r="A203" s="40" t="s">
        <v>289</v>
      </c>
      <c r="B203" s="72" t="s">
        <v>284</v>
      </c>
      <c r="C203" s="42"/>
      <c r="D203" s="66">
        <v>2200</v>
      </c>
      <c r="E203" s="48">
        <v>2179</v>
      </c>
      <c r="F203" s="13">
        <f t="shared" si="19"/>
        <v>-21</v>
      </c>
      <c r="G203" s="12">
        <f t="shared" si="20"/>
        <v>99.04545454545455</v>
      </c>
      <c r="H203" s="13">
        <f t="shared" si="21"/>
        <v>2179</v>
      </c>
      <c r="I203" s="14"/>
    </row>
    <row r="204" spans="1:9" ht="68.25" customHeight="1">
      <c r="A204" s="34" t="s">
        <v>179</v>
      </c>
      <c r="B204" s="55" t="s">
        <v>116</v>
      </c>
      <c r="C204" s="36"/>
      <c r="D204" s="62">
        <v>41744</v>
      </c>
      <c r="E204" s="39">
        <v>41744</v>
      </c>
      <c r="F204" s="9">
        <f t="shared" si="19"/>
        <v>0</v>
      </c>
      <c r="G204" s="10">
        <f t="shared" si="20"/>
        <v>100</v>
      </c>
      <c r="H204" s="9">
        <f t="shared" si="21"/>
        <v>41744</v>
      </c>
      <c r="I204" s="11"/>
    </row>
    <row r="205" spans="1:9" ht="68.25" customHeight="1">
      <c r="A205" s="34" t="s">
        <v>180</v>
      </c>
      <c r="B205" s="55" t="s">
        <v>132</v>
      </c>
      <c r="C205" s="36"/>
      <c r="D205" s="62">
        <v>19</v>
      </c>
      <c r="E205" s="39">
        <v>1</v>
      </c>
      <c r="F205" s="9">
        <f t="shared" si="19"/>
        <v>-18</v>
      </c>
      <c r="G205" s="10">
        <f t="shared" si="20"/>
        <v>5.263157894736842</v>
      </c>
      <c r="H205" s="9">
        <f t="shared" si="21"/>
        <v>1</v>
      </c>
      <c r="I205" s="11"/>
    </row>
    <row r="206" spans="1:9" ht="68.25" customHeight="1" hidden="1">
      <c r="A206" s="34" t="s">
        <v>290</v>
      </c>
      <c r="B206" s="55" t="s">
        <v>285</v>
      </c>
      <c r="C206" s="36"/>
      <c r="D206" s="62"/>
      <c r="E206" s="39">
        <f>D206</f>
        <v>0</v>
      </c>
      <c r="F206" s="9">
        <f t="shared" si="19"/>
        <v>0</v>
      </c>
      <c r="G206" s="10" t="e">
        <f t="shared" si="20"/>
        <v>#DIV/0!</v>
      </c>
      <c r="H206" s="9">
        <f t="shared" si="21"/>
        <v>0</v>
      </c>
      <c r="I206" s="11"/>
    </row>
    <row r="207" spans="1:9" ht="68.25" customHeight="1" hidden="1">
      <c r="A207" s="34" t="s">
        <v>181</v>
      </c>
      <c r="B207" s="55" t="s">
        <v>182</v>
      </c>
      <c r="C207" s="36"/>
      <c r="D207" s="62"/>
      <c r="E207" s="39">
        <f>D207</f>
        <v>0</v>
      </c>
      <c r="F207" s="9">
        <f t="shared" si="19"/>
        <v>0</v>
      </c>
      <c r="G207" s="10" t="e">
        <f t="shared" si="20"/>
        <v>#DIV/0!</v>
      </c>
      <c r="H207" s="9">
        <f t="shared" si="21"/>
        <v>0</v>
      </c>
      <c r="I207" s="11"/>
    </row>
    <row r="208" spans="1:9" ht="68.25" customHeight="1">
      <c r="A208" s="34" t="s">
        <v>291</v>
      </c>
      <c r="B208" s="55" t="s">
        <v>286</v>
      </c>
      <c r="C208" s="36"/>
      <c r="D208" s="62">
        <v>15364</v>
      </c>
      <c r="E208" s="39">
        <v>15207</v>
      </c>
      <c r="F208" s="9">
        <f t="shared" si="19"/>
        <v>-157</v>
      </c>
      <c r="G208" s="10">
        <f t="shared" si="20"/>
        <v>98.97813069513147</v>
      </c>
      <c r="H208" s="9">
        <f t="shared" si="21"/>
        <v>15207</v>
      </c>
      <c r="I208" s="11"/>
    </row>
    <row r="209" spans="1:9" ht="39" customHeight="1" hidden="1">
      <c r="A209" s="34" t="s">
        <v>292</v>
      </c>
      <c r="B209" s="90" t="s">
        <v>287</v>
      </c>
      <c r="C209" s="36"/>
      <c r="D209" s="62">
        <v>1720</v>
      </c>
      <c r="E209" s="39">
        <v>0</v>
      </c>
      <c r="F209" s="9">
        <f t="shared" si="19"/>
        <v>-1720</v>
      </c>
      <c r="G209" s="10">
        <f t="shared" si="20"/>
        <v>0</v>
      </c>
      <c r="H209" s="9">
        <f t="shared" si="21"/>
        <v>0</v>
      </c>
      <c r="I209" s="11"/>
    </row>
    <row r="210" spans="1:9" ht="24.75" customHeight="1">
      <c r="A210" s="34" t="s">
        <v>183</v>
      </c>
      <c r="B210" s="55" t="s">
        <v>117</v>
      </c>
      <c r="C210" s="36"/>
      <c r="D210" s="62">
        <f>SUM(D211:D213)</f>
        <v>1751847</v>
      </c>
      <c r="E210" s="39">
        <f>SUM(E211:E213)</f>
        <v>1705626</v>
      </c>
      <c r="F210" s="9">
        <f t="shared" si="19"/>
        <v>-46221</v>
      </c>
      <c r="G210" s="10">
        <f t="shared" si="20"/>
        <v>97.36158465893425</v>
      </c>
      <c r="H210" s="9">
        <f t="shared" si="21"/>
        <v>1705626</v>
      </c>
      <c r="I210" s="11"/>
    </row>
    <row r="211" spans="1:9" s="45" customFormat="1" ht="173.25" customHeight="1">
      <c r="A211" s="40"/>
      <c r="B211" s="72" t="s">
        <v>339</v>
      </c>
      <c r="C211" s="42"/>
      <c r="D211" s="66">
        <v>1083172</v>
      </c>
      <c r="E211" s="48">
        <v>1022819</v>
      </c>
      <c r="F211" s="13">
        <f t="shared" si="19"/>
        <v>-60353</v>
      </c>
      <c r="G211" s="12">
        <f t="shared" si="20"/>
        <v>94.42812406524541</v>
      </c>
      <c r="H211" s="13">
        <f t="shared" si="21"/>
        <v>1022819</v>
      </c>
      <c r="I211" s="14"/>
    </row>
    <row r="212" spans="1:9" s="73" customFormat="1" ht="129.75" customHeight="1">
      <c r="A212" s="40"/>
      <c r="B212" s="72" t="s">
        <v>340</v>
      </c>
      <c r="C212" s="42"/>
      <c r="D212" s="66">
        <v>663730</v>
      </c>
      <c r="E212" s="48">
        <v>676419</v>
      </c>
      <c r="F212" s="13">
        <f t="shared" si="19"/>
        <v>12689</v>
      </c>
      <c r="G212" s="12">
        <f t="shared" si="20"/>
        <v>101.91177135280913</v>
      </c>
      <c r="H212" s="13">
        <f t="shared" si="21"/>
        <v>676419</v>
      </c>
      <c r="I212" s="14"/>
    </row>
    <row r="213" spans="1:9" s="73" customFormat="1" ht="144" customHeight="1">
      <c r="A213" s="40"/>
      <c r="B213" s="72" t="s">
        <v>341</v>
      </c>
      <c r="C213" s="42"/>
      <c r="D213" s="66">
        <v>4945</v>
      </c>
      <c r="E213" s="48">
        <v>6388</v>
      </c>
      <c r="F213" s="13">
        <f t="shared" si="19"/>
        <v>1443</v>
      </c>
      <c r="G213" s="12">
        <f t="shared" si="20"/>
        <v>129.1809908998989</v>
      </c>
      <c r="H213" s="13">
        <f t="shared" si="21"/>
        <v>6388</v>
      </c>
      <c r="I213" s="14"/>
    </row>
    <row r="214" spans="1:9" s="32" customFormat="1" ht="27" customHeight="1">
      <c r="A214" s="27" t="s">
        <v>184</v>
      </c>
      <c r="B214" s="33" t="s">
        <v>48</v>
      </c>
      <c r="C214" s="29">
        <v>67613.04999</v>
      </c>
      <c r="D214" s="59">
        <f>D215+D216+D217</f>
        <v>1186.7</v>
      </c>
      <c r="E214" s="26">
        <f>E215+E216+E217</f>
        <v>11186.7</v>
      </c>
      <c r="F214" s="7">
        <f>E214-D214</f>
        <v>10000</v>
      </c>
      <c r="G214" s="8">
        <f>E214/D214*100</f>
        <v>942.6729586247578</v>
      </c>
      <c r="H214" s="7">
        <f>E214-C214</f>
        <v>-56426.34999</v>
      </c>
      <c r="I214" s="5">
        <f>E214/C214*100</f>
        <v>16.545178780804175</v>
      </c>
    </row>
    <row r="215" spans="1:9" ht="40.5" customHeight="1" hidden="1">
      <c r="A215" s="34" t="s">
        <v>185</v>
      </c>
      <c r="B215" s="55" t="s">
        <v>105</v>
      </c>
      <c r="C215" s="36"/>
      <c r="D215" s="62"/>
      <c r="E215" s="39">
        <f>D215</f>
        <v>0</v>
      </c>
      <c r="F215" s="9"/>
      <c r="G215" s="10"/>
      <c r="H215" s="9"/>
      <c r="I215" s="11"/>
    </row>
    <row r="216" spans="1:9" ht="35.25" customHeight="1">
      <c r="A216" s="34" t="s">
        <v>277</v>
      </c>
      <c r="B216" s="55" t="s">
        <v>275</v>
      </c>
      <c r="C216" s="36"/>
      <c r="D216" s="62">
        <v>150</v>
      </c>
      <c r="E216" s="39">
        <f>D216</f>
        <v>150</v>
      </c>
      <c r="F216" s="9">
        <f>E216-D216</f>
        <v>0</v>
      </c>
      <c r="G216" s="10">
        <f>E216/D216*100</f>
        <v>100</v>
      </c>
      <c r="H216" s="9">
        <f>E216-C216</f>
        <v>150</v>
      </c>
      <c r="I216" s="11"/>
    </row>
    <row r="217" spans="1:9" ht="33" customHeight="1">
      <c r="A217" s="34" t="s">
        <v>186</v>
      </c>
      <c r="B217" s="55" t="s">
        <v>106</v>
      </c>
      <c r="C217" s="36"/>
      <c r="D217" s="62">
        <f>SUM(D218:D220)</f>
        <v>1036.7</v>
      </c>
      <c r="E217" s="39">
        <f>SUM(E218:E220)</f>
        <v>11036.7</v>
      </c>
      <c r="F217" s="9">
        <f>E217-D217</f>
        <v>10000</v>
      </c>
      <c r="G217" s="10">
        <f>E217/D217*100</f>
        <v>1064.5992090286486</v>
      </c>
      <c r="H217" s="9">
        <f>E217-C217</f>
        <v>11036.7</v>
      </c>
      <c r="I217" s="11"/>
    </row>
    <row r="218" spans="1:9" s="45" customFormat="1" ht="33" customHeight="1" hidden="1">
      <c r="A218" s="40"/>
      <c r="B218" s="72" t="s">
        <v>187</v>
      </c>
      <c r="C218" s="42"/>
      <c r="D218" s="66"/>
      <c r="E218" s="48"/>
      <c r="F218" s="9">
        <f>E218-D218</f>
        <v>0</v>
      </c>
      <c r="G218" s="10" t="e">
        <f>E218/D218*100</f>
        <v>#DIV/0!</v>
      </c>
      <c r="H218" s="9">
        <f>E218-C218</f>
        <v>0</v>
      </c>
      <c r="I218" s="11" t="e">
        <f>E218/C218*100</f>
        <v>#DIV/0!</v>
      </c>
    </row>
    <row r="219" spans="1:9" s="45" customFormat="1" ht="33" customHeight="1">
      <c r="A219" s="40"/>
      <c r="B219" s="72" t="s">
        <v>342</v>
      </c>
      <c r="C219" s="42"/>
      <c r="D219" s="66"/>
      <c r="E219" s="48">
        <v>10000</v>
      </c>
      <c r="F219" s="13">
        <f>E219-D219</f>
        <v>10000</v>
      </c>
      <c r="G219" s="12"/>
      <c r="H219" s="13">
        <f>E219-C219</f>
        <v>10000</v>
      </c>
      <c r="I219" s="14"/>
    </row>
    <row r="220" spans="1:9" s="45" customFormat="1" ht="36" customHeight="1">
      <c r="A220" s="40"/>
      <c r="B220" s="72" t="s">
        <v>276</v>
      </c>
      <c r="C220" s="42"/>
      <c r="D220" s="66">
        <v>1036.7</v>
      </c>
      <c r="E220" s="48">
        <f>D220</f>
        <v>1036.7</v>
      </c>
      <c r="F220" s="13">
        <f>E220-D220</f>
        <v>0</v>
      </c>
      <c r="G220" s="12">
        <f>E220/D220*100</f>
        <v>100</v>
      </c>
      <c r="H220" s="13">
        <f>E220-C220</f>
        <v>1036.7</v>
      </c>
      <c r="I220" s="14"/>
    </row>
    <row r="221" spans="1:9" s="32" customFormat="1" ht="34.5" customHeight="1" hidden="1">
      <c r="A221" s="74" t="s">
        <v>279</v>
      </c>
      <c r="B221" s="75" t="s">
        <v>278</v>
      </c>
      <c r="C221" s="76"/>
      <c r="D221" s="59"/>
      <c r="E221" s="26"/>
      <c r="F221" s="7"/>
      <c r="G221" s="8"/>
      <c r="H221" s="7"/>
      <c r="I221" s="5"/>
    </row>
    <row r="222" spans="1:9" s="32" customFormat="1" ht="21.75" customHeight="1" hidden="1">
      <c r="A222" s="74" t="s">
        <v>188</v>
      </c>
      <c r="B222" s="75" t="s">
        <v>49</v>
      </c>
      <c r="C222" s="76"/>
      <c r="D222" s="59"/>
      <c r="E222" s="26"/>
      <c r="F222" s="7"/>
      <c r="G222" s="8"/>
      <c r="H222" s="7"/>
      <c r="I222" s="5"/>
    </row>
    <row r="223" spans="1:9" s="32" customFormat="1" ht="66.75" customHeight="1">
      <c r="A223" s="27" t="s">
        <v>0</v>
      </c>
      <c r="B223" s="33" t="s">
        <v>189</v>
      </c>
      <c r="C223" s="29">
        <v>5527.35565</v>
      </c>
      <c r="D223" s="30">
        <v>13701.93959</v>
      </c>
      <c r="E223" s="31">
        <v>13707.69359</v>
      </c>
      <c r="F223" s="7">
        <f>E223-D223</f>
        <v>5.754000000000815</v>
      </c>
      <c r="G223" s="8">
        <f>E223/D223*100</f>
        <v>100.0419940546534</v>
      </c>
      <c r="H223" s="7">
        <f>E223-C223</f>
        <v>8180.33794</v>
      </c>
      <c r="I223" s="5">
        <f>E223/C223*100</f>
        <v>247.99731477383764</v>
      </c>
    </row>
    <row r="224" spans="1:9" s="32" customFormat="1" ht="49.5" customHeight="1">
      <c r="A224" s="27" t="s">
        <v>1</v>
      </c>
      <c r="B224" s="33" t="s">
        <v>2</v>
      </c>
      <c r="C224" s="29">
        <v>-25502.58926</v>
      </c>
      <c r="D224" s="30">
        <v>-10544.81722</v>
      </c>
      <c r="E224" s="31">
        <v>-10544.81722</v>
      </c>
      <c r="F224" s="7">
        <f>E224-D224</f>
        <v>0</v>
      </c>
      <c r="G224" s="8">
        <f>E224/D224*100</f>
        <v>100</v>
      </c>
      <c r="H224" s="7">
        <f>E224-C224</f>
        <v>14957.77204</v>
      </c>
      <c r="I224" s="5">
        <f>E224/C224*100</f>
        <v>41.34802592981887</v>
      </c>
    </row>
    <row r="225" spans="1:9" s="32" customFormat="1" ht="25.5" customHeight="1">
      <c r="A225" s="53"/>
      <c r="B225" s="28" t="s">
        <v>3</v>
      </c>
      <c r="C225" s="77">
        <f>C8+C95</f>
        <v>6142877.1941599995</v>
      </c>
      <c r="D225" s="78">
        <f>D8+D95</f>
        <v>6594995.77365</v>
      </c>
      <c r="E225" s="31">
        <f>E8+E95</f>
        <v>6693467.67905</v>
      </c>
      <c r="F225" s="7">
        <f>E225-D225</f>
        <v>98471.90540000051</v>
      </c>
      <c r="G225" s="8">
        <f>E225/D225*100</f>
        <v>101.49313068240984</v>
      </c>
      <c r="H225" s="7">
        <f>E225-C225</f>
        <v>550590.4848900009</v>
      </c>
      <c r="I225" s="5">
        <f>E225/C225*100</f>
        <v>108.96307165986397</v>
      </c>
    </row>
    <row r="226" ht="17.25" customHeight="1">
      <c r="E226" s="92"/>
    </row>
  </sheetData>
  <sheetProtection/>
  <mergeCells count="4">
    <mergeCell ref="F6:G6"/>
    <mergeCell ref="A3:E3"/>
    <mergeCell ref="H6:I6"/>
    <mergeCell ref="B1:E1"/>
  </mergeCells>
  <printOptions/>
  <pageMargins left="1.1811023622047245" right="0.3937007874015748" top="0.7874015748031497" bottom="0.7874015748031497" header="0.1968503937007874" footer="0.2362204724409449"/>
  <pageSetup horizontalDpi="600" verticalDpi="600" orientation="portrait" paperSize="9" scale="70" r:id="rId1"/>
  <rowBreaks count="3" manualBreakCount="3">
    <brk id="94" max="4" man="1"/>
    <brk id="200" max="4" man="1"/>
    <brk id="2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2020-12-02T13:33:56Z</cp:lastPrinted>
  <dcterms:created xsi:type="dcterms:W3CDTF">2007-01-24T14:16:13Z</dcterms:created>
  <dcterms:modified xsi:type="dcterms:W3CDTF">2020-12-21T08:16:26Z</dcterms:modified>
  <cp:category/>
  <cp:version/>
  <cp:contentType/>
  <cp:contentStatus/>
</cp:coreProperties>
</file>