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СЕНТЯБРЬ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доходы!$A$1:$N$241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4" l="1"/>
  <c r="J235" i="4" l="1"/>
  <c r="K235" i="4"/>
  <c r="J46" i="4" l="1"/>
  <c r="J47" i="4"/>
  <c r="K226" i="4" l="1"/>
  <c r="J226" i="4"/>
  <c r="J224" i="4" s="1"/>
  <c r="K224" i="4"/>
  <c r="K220" i="4"/>
  <c r="J220" i="4"/>
  <c r="K214" i="4"/>
  <c r="J214" i="4"/>
  <c r="K201" i="4"/>
  <c r="K197" i="4" s="1"/>
  <c r="J201" i="4"/>
  <c r="J197" i="4" s="1"/>
  <c r="K198" i="4"/>
  <c r="J198" i="4"/>
  <c r="J178" i="4"/>
  <c r="J174" i="4" s="1"/>
  <c r="K174" i="4"/>
  <c r="K158" i="4"/>
  <c r="J158" i="4"/>
  <c r="K149" i="4"/>
  <c r="J149" i="4"/>
  <c r="K146" i="4"/>
  <c r="J146" i="4"/>
  <c r="K139" i="4"/>
  <c r="J139" i="4"/>
  <c r="K135" i="4"/>
  <c r="J135" i="4"/>
  <c r="K133" i="4"/>
  <c r="J133" i="4"/>
  <c r="K127" i="4"/>
  <c r="J127" i="4"/>
  <c r="K121" i="4"/>
  <c r="J121" i="4"/>
  <c r="I226" i="4"/>
  <c r="I224" i="4"/>
  <c r="I220" i="4"/>
  <c r="I214" i="4"/>
  <c r="I201" i="4"/>
  <c r="I198" i="4"/>
  <c r="I178" i="4"/>
  <c r="I174" i="4"/>
  <c r="I158" i="4"/>
  <c r="I149" i="4"/>
  <c r="I146" i="4"/>
  <c r="I139" i="4"/>
  <c r="I135" i="4"/>
  <c r="I133" i="4"/>
  <c r="I127" i="4"/>
  <c r="I121" i="4"/>
  <c r="K78" i="4" l="1"/>
  <c r="L213" i="4"/>
  <c r="M213" i="4"/>
  <c r="N213" i="4"/>
  <c r="G201" i="4" l="1"/>
  <c r="H201" i="4"/>
  <c r="F201" i="4"/>
  <c r="L65" i="4" l="1"/>
  <c r="M65" i="4"/>
  <c r="N65" i="4"/>
  <c r="G62" i="4"/>
  <c r="H62" i="4"/>
  <c r="I62" i="4"/>
  <c r="J62" i="4"/>
  <c r="K62" i="4"/>
  <c r="F62" i="4"/>
  <c r="L88" i="4"/>
  <c r="M88" i="4"/>
  <c r="N88" i="4"/>
  <c r="L89" i="4"/>
  <c r="M89" i="4"/>
  <c r="N89" i="4"/>
  <c r="N94" i="4"/>
  <c r="M94" i="4"/>
  <c r="L94" i="4"/>
  <c r="K93" i="4"/>
  <c r="J93" i="4"/>
  <c r="I93" i="4"/>
  <c r="H93" i="4"/>
  <c r="G93" i="4"/>
  <c r="F93" i="4"/>
  <c r="E93" i="4"/>
  <c r="D93" i="4"/>
  <c r="C93" i="4"/>
  <c r="N92" i="4"/>
  <c r="M92" i="4"/>
  <c r="L92" i="4"/>
  <c r="N91" i="4"/>
  <c r="M91" i="4"/>
  <c r="L91" i="4"/>
  <c r="K90" i="4"/>
  <c r="J90" i="4"/>
  <c r="I90" i="4"/>
  <c r="H90" i="4"/>
  <c r="G90" i="4"/>
  <c r="F90" i="4"/>
  <c r="E90" i="4"/>
  <c r="D90" i="4"/>
  <c r="C90" i="4"/>
  <c r="L90" i="4" l="1"/>
  <c r="I83" i="4"/>
  <c r="N90" i="4"/>
  <c r="K83" i="4"/>
  <c r="M90" i="4"/>
  <c r="G83" i="4"/>
  <c r="H83" i="4"/>
  <c r="F83" i="4"/>
  <c r="J83" i="4"/>
  <c r="M93" i="4"/>
  <c r="L93" i="4"/>
  <c r="N93" i="4"/>
  <c r="N195" i="4"/>
  <c r="M195" i="4"/>
  <c r="L195" i="4"/>
  <c r="I238" i="4" l="1"/>
  <c r="I235" i="4"/>
  <c r="L232" i="4"/>
  <c r="L231" i="4"/>
  <c r="M231" i="4"/>
  <c r="N231" i="4"/>
  <c r="L155" i="4"/>
  <c r="M155" i="4"/>
  <c r="N155" i="4"/>
  <c r="L156" i="4"/>
  <c r="M156" i="4"/>
  <c r="N156" i="4"/>
  <c r="L151" i="4"/>
  <c r="M151" i="4"/>
  <c r="N151" i="4"/>
  <c r="K84" i="4" l="1"/>
  <c r="J84" i="4"/>
  <c r="I84" i="4"/>
  <c r="H84" i="4"/>
  <c r="G84" i="4"/>
  <c r="F84" i="4"/>
  <c r="L22" i="4" l="1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9" i="4"/>
  <c r="M29" i="4"/>
  <c r="N29" i="4"/>
  <c r="L30" i="4"/>
  <c r="M30" i="4"/>
  <c r="N30" i="4"/>
  <c r="L31" i="4"/>
  <c r="M31" i="4"/>
  <c r="N31" i="4"/>
  <c r="L32" i="4"/>
  <c r="M32" i="4"/>
  <c r="N32" i="4"/>
  <c r="L35" i="4"/>
  <c r="M35" i="4"/>
  <c r="N35" i="4"/>
  <c r="L36" i="4"/>
  <c r="M36" i="4"/>
  <c r="N36" i="4"/>
  <c r="L37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L42" i="4"/>
  <c r="M42" i="4"/>
  <c r="N42" i="4"/>
  <c r="L44" i="4"/>
  <c r="M44" i="4"/>
  <c r="N44" i="4"/>
  <c r="L46" i="4"/>
  <c r="M46" i="4"/>
  <c r="N46" i="4"/>
  <c r="L47" i="4"/>
  <c r="M47" i="4"/>
  <c r="N47" i="4"/>
  <c r="L49" i="4"/>
  <c r="M49" i="4"/>
  <c r="N49" i="4"/>
  <c r="L50" i="4"/>
  <c r="M50" i="4"/>
  <c r="N50" i="4"/>
  <c r="L51" i="4"/>
  <c r="M51" i="4"/>
  <c r="N51" i="4"/>
  <c r="L52" i="4"/>
  <c r="M52" i="4"/>
  <c r="N52" i="4"/>
  <c r="L54" i="4"/>
  <c r="M54" i="4"/>
  <c r="N54" i="4"/>
  <c r="L56" i="4"/>
  <c r="M56" i="4"/>
  <c r="N56" i="4"/>
  <c r="L57" i="4"/>
  <c r="M57" i="4"/>
  <c r="N57" i="4"/>
  <c r="L58" i="4"/>
  <c r="M58" i="4"/>
  <c r="N58" i="4"/>
  <c r="L59" i="4"/>
  <c r="M59" i="4"/>
  <c r="N59" i="4"/>
  <c r="L60" i="4"/>
  <c r="M60" i="4"/>
  <c r="N60" i="4"/>
  <c r="L61" i="4"/>
  <c r="M61" i="4"/>
  <c r="N61" i="4"/>
  <c r="L63" i="4"/>
  <c r="M63" i="4"/>
  <c r="N63" i="4"/>
  <c r="L64" i="4"/>
  <c r="M64" i="4"/>
  <c r="N64" i="4"/>
  <c r="L67" i="4"/>
  <c r="M67" i="4"/>
  <c r="N67" i="4"/>
  <c r="L68" i="4"/>
  <c r="M68" i="4"/>
  <c r="N68" i="4"/>
  <c r="L71" i="4"/>
  <c r="M71" i="4"/>
  <c r="N71" i="4"/>
  <c r="L72" i="4"/>
  <c r="M72" i="4"/>
  <c r="N72" i="4"/>
  <c r="L73" i="4"/>
  <c r="M73" i="4"/>
  <c r="N73" i="4"/>
  <c r="L74" i="4"/>
  <c r="M74" i="4"/>
  <c r="N74" i="4"/>
  <c r="L75" i="4"/>
  <c r="M75" i="4"/>
  <c r="N75" i="4"/>
  <c r="L77" i="4"/>
  <c r="M77" i="4"/>
  <c r="N77" i="4"/>
  <c r="L79" i="4"/>
  <c r="M79" i="4"/>
  <c r="N79" i="4"/>
  <c r="L80" i="4"/>
  <c r="M80" i="4"/>
  <c r="N80" i="4"/>
  <c r="L81" i="4"/>
  <c r="M81" i="4"/>
  <c r="N81" i="4"/>
  <c r="L82" i="4"/>
  <c r="M82" i="4"/>
  <c r="N82" i="4"/>
  <c r="L85" i="4"/>
  <c r="M85" i="4"/>
  <c r="N85" i="4"/>
  <c r="L86" i="4"/>
  <c r="M86" i="4"/>
  <c r="N86" i="4"/>
  <c r="L87" i="4"/>
  <c r="M87" i="4"/>
  <c r="N87" i="4"/>
  <c r="L95" i="4"/>
  <c r="M95" i="4"/>
  <c r="N95" i="4"/>
  <c r="L96" i="4"/>
  <c r="M96" i="4"/>
  <c r="N96" i="4"/>
  <c r="L99" i="4"/>
  <c r="M99" i="4"/>
  <c r="N99" i="4"/>
  <c r="L100" i="4"/>
  <c r="M100" i="4"/>
  <c r="N100" i="4"/>
  <c r="L101" i="4"/>
  <c r="M101" i="4"/>
  <c r="N101" i="4"/>
  <c r="L102" i="4"/>
  <c r="M102" i="4"/>
  <c r="N102" i="4"/>
  <c r="L103" i="4"/>
  <c r="M103" i="4"/>
  <c r="N103" i="4"/>
  <c r="L104" i="4"/>
  <c r="M104" i="4"/>
  <c r="N104" i="4"/>
  <c r="L105" i="4"/>
  <c r="M105" i="4"/>
  <c r="N105" i="4"/>
  <c r="L107" i="4"/>
  <c r="M107" i="4"/>
  <c r="N107" i="4"/>
  <c r="L109" i="4"/>
  <c r="M109" i="4"/>
  <c r="N109" i="4"/>
  <c r="L110" i="4"/>
  <c r="M110" i="4"/>
  <c r="N110" i="4"/>
  <c r="L111" i="4"/>
  <c r="M111" i="4"/>
  <c r="N111" i="4"/>
  <c r="L112" i="4"/>
  <c r="M112" i="4"/>
  <c r="N112" i="4"/>
  <c r="L114" i="4"/>
  <c r="M114" i="4"/>
  <c r="N114" i="4"/>
  <c r="L118" i="4"/>
  <c r="M118" i="4"/>
  <c r="N118" i="4"/>
  <c r="L119" i="4"/>
  <c r="M119" i="4"/>
  <c r="N119" i="4"/>
  <c r="L122" i="4"/>
  <c r="M122" i="4"/>
  <c r="N122" i="4"/>
  <c r="L123" i="4"/>
  <c r="M123" i="4"/>
  <c r="N123" i="4"/>
  <c r="L124" i="4"/>
  <c r="M124" i="4"/>
  <c r="N124" i="4"/>
  <c r="L125" i="4"/>
  <c r="M125" i="4"/>
  <c r="N125" i="4"/>
  <c r="L126" i="4"/>
  <c r="M126" i="4"/>
  <c r="N126" i="4"/>
  <c r="L128" i="4"/>
  <c r="M128" i="4"/>
  <c r="N128" i="4"/>
  <c r="L129" i="4"/>
  <c r="M129" i="4"/>
  <c r="N129" i="4"/>
  <c r="L130" i="4"/>
  <c r="M130" i="4"/>
  <c r="N130" i="4"/>
  <c r="L131" i="4"/>
  <c r="M131" i="4"/>
  <c r="N131" i="4"/>
  <c r="L132" i="4"/>
  <c r="M132" i="4"/>
  <c r="N132" i="4"/>
  <c r="L134" i="4"/>
  <c r="M134" i="4"/>
  <c r="N134" i="4"/>
  <c r="L136" i="4"/>
  <c r="M136" i="4"/>
  <c r="N136" i="4"/>
  <c r="L137" i="4"/>
  <c r="M137" i="4"/>
  <c r="N137" i="4"/>
  <c r="L138" i="4"/>
  <c r="M138" i="4"/>
  <c r="N138" i="4"/>
  <c r="L140" i="4"/>
  <c r="M140" i="4"/>
  <c r="N140" i="4"/>
  <c r="L141" i="4"/>
  <c r="M141" i="4"/>
  <c r="N141" i="4"/>
  <c r="L142" i="4"/>
  <c r="M142" i="4"/>
  <c r="N142" i="4"/>
  <c r="L143" i="4"/>
  <c r="M143" i="4"/>
  <c r="N143" i="4"/>
  <c r="L144" i="4"/>
  <c r="M144" i="4"/>
  <c r="N144" i="4"/>
  <c r="L145" i="4"/>
  <c r="M145" i="4"/>
  <c r="N145" i="4"/>
  <c r="L147" i="4"/>
  <c r="M147" i="4"/>
  <c r="N147" i="4"/>
  <c r="L148" i="4"/>
  <c r="M148" i="4"/>
  <c r="N148" i="4"/>
  <c r="L150" i="4"/>
  <c r="M150" i="4"/>
  <c r="N150" i="4"/>
  <c r="L152" i="4"/>
  <c r="M152" i="4"/>
  <c r="N152" i="4"/>
  <c r="L153" i="4"/>
  <c r="M153" i="4"/>
  <c r="N153" i="4"/>
  <c r="L154" i="4"/>
  <c r="M154" i="4"/>
  <c r="N154" i="4"/>
  <c r="L157" i="4"/>
  <c r="M157" i="4"/>
  <c r="N157" i="4"/>
  <c r="L159" i="4"/>
  <c r="M159" i="4"/>
  <c r="N159" i="4"/>
  <c r="L160" i="4"/>
  <c r="M160" i="4"/>
  <c r="N160" i="4"/>
  <c r="L163" i="4"/>
  <c r="M163" i="4"/>
  <c r="N163" i="4"/>
  <c r="L165" i="4"/>
  <c r="M165" i="4"/>
  <c r="N165" i="4"/>
  <c r="L167" i="4"/>
  <c r="M167" i="4"/>
  <c r="N167" i="4"/>
  <c r="L169" i="4"/>
  <c r="M169" i="4"/>
  <c r="N169" i="4"/>
  <c r="L171" i="4"/>
  <c r="M171" i="4"/>
  <c r="N171" i="4"/>
  <c r="L173" i="4"/>
  <c r="M173" i="4"/>
  <c r="N173" i="4"/>
  <c r="L175" i="4"/>
  <c r="M175" i="4"/>
  <c r="N175" i="4"/>
  <c r="L176" i="4"/>
  <c r="M176" i="4"/>
  <c r="N176" i="4"/>
  <c r="L177" i="4"/>
  <c r="M177" i="4"/>
  <c r="N177" i="4"/>
  <c r="N178" i="4"/>
  <c r="L179" i="4"/>
  <c r="M179" i="4"/>
  <c r="N179" i="4"/>
  <c r="L180" i="4"/>
  <c r="M180" i="4"/>
  <c r="N180" i="4"/>
  <c r="L181" i="4"/>
  <c r="M181" i="4"/>
  <c r="N181" i="4"/>
  <c r="L182" i="4"/>
  <c r="M182" i="4"/>
  <c r="N182" i="4"/>
  <c r="L183" i="4"/>
  <c r="M183" i="4"/>
  <c r="N183" i="4"/>
  <c r="L184" i="4"/>
  <c r="M184" i="4"/>
  <c r="N184" i="4"/>
  <c r="L185" i="4"/>
  <c r="M185" i="4"/>
  <c r="N185" i="4"/>
  <c r="L186" i="4"/>
  <c r="M186" i="4"/>
  <c r="N186" i="4"/>
  <c r="L187" i="4"/>
  <c r="M187" i="4"/>
  <c r="N187" i="4"/>
  <c r="L188" i="4"/>
  <c r="M188" i="4"/>
  <c r="N188" i="4"/>
  <c r="L189" i="4"/>
  <c r="M189" i="4"/>
  <c r="N189" i="4"/>
  <c r="L190" i="4"/>
  <c r="M190" i="4"/>
  <c r="N190" i="4"/>
  <c r="L191" i="4"/>
  <c r="M191" i="4"/>
  <c r="N191" i="4"/>
  <c r="L192" i="4"/>
  <c r="M192" i="4"/>
  <c r="N192" i="4"/>
  <c r="L193" i="4"/>
  <c r="M193" i="4"/>
  <c r="N193" i="4"/>
  <c r="L194" i="4"/>
  <c r="M194" i="4"/>
  <c r="N194" i="4"/>
  <c r="L196" i="4"/>
  <c r="M196" i="4"/>
  <c r="N196" i="4"/>
  <c r="L199" i="4"/>
  <c r="M199" i="4"/>
  <c r="N199" i="4"/>
  <c r="L200" i="4"/>
  <c r="M200" i="4"/>
  <c r="N200" i="4"/>
  <c r="L202" i="4"/>
  <c r="M202" i="4"/>
  <c r="N202" i="4"/>
  <c r="L203" i="4"/>
  <c r="M203" i="4"/>
  <c r="N203" i="4"/>
  <c r="L204" i="4"/>
  <c r="M204" i="4"/>
  <c r="N204" i="4"/>
  <c r="L205" i="4"/>
  <c r="M205" i="4"/>
  <c r="N205" i="4"/>
  <c r="L206" i="4"/>
  <c r="M206" i="4"/>
  <c r="N206" i="4"/>
  <c r="L207" i="4"/>
  <c r="M207" i="4"/>
  <c r="N207" i="4"/>
  <c r="L208" i="4"/>
  <c r="M208" i="4"/>
  <c r="N208" i="4"/>
  <c r="L209" i="4"/>
  <c r="M209" i="4"/>
  <c r="N209" i="4"/>
  <c r="L210" i="4"/>
  <c r="M210" i="4"/>
  <c r="N210" i="4"/>
  <c r="L211" i="4"/>
  <c r="M211" i="4"/>
  <c r="N211" i="4"/>
  <c r="L212" i="4"/>
  <c r="M212" i="4"/>
  <c r="N212" i="4"/>
  <c r="L215" i="4"/>
  <c r="M215" i="4"/>
  <c r="N215" i="4"/>
  <c r="L216" i="4"/>
  <c r="M216" i="4"/>
  <c r="N216" i="4"/>
  <c r="L217" i="4"/>
  <c r="M217" i="4"/>
  <c r="N217" i="4"/>
  <c r="L218" i="4"/>
  <c r="M218" i="4"/>
  <c r="N218" i="4"/>
  <c r="L219" i="4"/>
  <c r="M219" i="4"/>
  <c r="N219" i="4"/>
  <c r="L221" i="4"/>
  <c r="M221" i="4"/>
  <c r="N221" i="4"/>
  <c r="L222" i="4"/>
  <c r="M222" i="4"/>
  <c r="N222" i="4"/>
  <c r="L223" i="4"/>
  <c r="M223" i="4"/>
  <c r="N223" i="4"/>
  <c r="L225" i="4"/>
  <c r="M225" i="4"/>
  <c r="N225" i="4"/>
  <c r="L227" i="4"/>
  <c r="M227" i="4"/>
  <c r="N227" i="4"/>
  <c r="L228" i="4"/>
  <c r="M228" i="4"/>
  <c r="N228" i="4"/>
  <c r="L229" i="4"/>
  <c r="M229" i="4"/>
  <c r="N229" i="4"/>
  <c r="L230" i="4"/>
  <c r="M230" i="4"/>
  <c r="N230" i="4"/>
  <c r="L233" i="4"/>
  <c r="M233" i="4"/>
  <c r="N233" i="4"/>
  <c r="L234" i="4"/>
  <c r="M234" i="4"/>
  <c r="N234" i="4"/>
  <c r="L235" i="4"/>
  <c r="M235" i="4"/>
  <c r="N235" i="4"/>
  <c r="L236" i="4"/>
  <c r="M236" i="4"/>
  <c r="N236" i="4"/>
  <c r="L237" i="4"/>
  <c r="M237" i="4"/>
  <c r="N237" i="4"/>
  <c r="L238" i="4"/>
  <c r="M238" i="4"/>
  <c r="N238" i="4"/>
  <c r="L239" i="4"/>
  <c r="M239" i="4"/>
  <c r="N239" i="4"/>
  <c r="K172" i="4"/>
  <c r="J172" i="4"/>
  <c r="I172" i="4"/>
  <c r="K170" i="4"/>
  <c r="J170" i="4"/>
  <c r="I170" i="4"/>
  <c r="K168" i="4"/>
  <c r="J168" i="4"/>
  <c r="I168" i="4"/>
  <c r="K166" i="4"/>
  <c r="J166" i="4"/>
  <c r="I166" i="4"/>
  <c r="K164" i="4"/>
  <c r="J164" i="4"/>
  <c r="I164" i="4"/>
  <c r="K162" i="4"/>
  <c r="J162" i="4"/>
  <c r="I162" i="4"/>
  <c r="K117" i="4"/>
  <c r="J117" i="4"/>
  <c r="I117" i="4"/>
  <c r="K113" i="4"/>
  <c r="J113" i="4"/>
  <c r="I113" i="4"/>
  <c r="K108" i="4"/>
  <c r="J108" i="4"/>
  <c r="I108" i="4"/>
  <c r="K98" i="4"/>
  <c r="J98" i="4"/>
  <c r="J78" i="4"/>
  <c r="I78" i="4"/>
  <c r="K70" i="4"/>
  <c r="K69" i="4" s="1"/>
  <c r="J70" i="4"/>
  <c r="J69" i="4" s="1"/>
  <c r="I70" i="4"/>
  <c r="I69" i="4" s="1"/>
  <c r="K66" i="4"/>
  <c r="J66" i="4"/>
  <c r="I66" i="4"/>
  <c r="K55" i="4"/>
  <c r="J55" i="4"/>
  <c r="I55" i="4"/>
  <c r="K48" i="4"/>
  <c r="J48" i="4"/>
  <c r="I48" i="4"/>
  <c r="K45" i="4"/>
  <c r="K43" i="4" s="1"/>
  <c r="J45" i="4"/>
  <c r="J43" i="4" s="1"/>
  <c r="I45" i="4"/>
  <c r="I43" i="4" s="1"/>
  <c r="K34" i="4"/>
  <c r="K33" i="4" s="1"/>
  <c r="J34" i="4"/>
  <c r="J33" i="4" s="1"/>
  <c r="I34" i="4"/>
  <c r="I33" i="4" s="1"/>
  <c r="K28" i="4"/>
  <c r="K27" i="4" s="1"/>
  <c r="J28" i="4"/>
  <c r="J27" i="4" s="1"/>
  <c r="I28" i="4"/>
  <c r="I27" i="4" s="1"/>
  <c r="K21" i="4"/>
  <c r="K20" i="4" s="1"/>
  <c r="J21" i="4"/>
  <c r="J20" i="4" s="1"/>
  <c r="I21" i="4"/>
  <c r="I20" i="4" s="1"/>
  <c r="K53" i="4" l="1"/>
  <c r="K76" i="4"/>
  <c r="K106" i="4"/>
  <c r="K161" i="4"/>
  <c r="J161" i="4"/>
  <c r="I106" i="4"/>
  <c r="I197" i="4"/>
  <c r="I161" i="4"/>
  <c r="I120" i="4"/>
  <c r="J76" i="4"/>
  <c r="I53" i="4"/>
  <c r="J106" i="4"/>
  <c r="J53" i="4"/>
  <c r="G178" i="4"/>
  <c r="M178" i="4" s="1"/>
  <c r="K19" i="4" l="1"/>
  <c r="I115" i="4"/>
  <c r="J120" i="4"/>
  <c r="J115" i="4" s="1"/>
  <c r="K120" i="4"/>
  <c r="K115" i="4" s="1"/>
  <c r="I116" i="4"/>
  <c r="J19" i="4"/>
  <c r="I76" i="4"/>
  <c r="F178" i="4"/>
  <c r="L178" i="4" s="1"/>
  <c r="J240" i="4" l="1"/>
  <c r="J116" i="4"/>
  <c r="K116" i="4"/>
  <c r="I19" i="4"/>
  <c r="H149" i="4"/>
  <c r="N149" i="4" s="1"/>
  <c r="G149" i="4"/>
  <c r="M149" i="4" s="1"/>
  <c r="F149" i="4"/>
  <c r="L149" i="4" s="1"/>
  <c r="H135" i="4"/>
  <c r="N135" i="4" s="1"/>
  <c r="G135" i="4"/>
  <c r="M135" i="4" s="1"/>
  <c r="F135" i="4"/>
  <c r="L135" i="4" s="1"/>
  <c r="H174" i="4"/>
  <c r="N174" i="4" s="1"/>
  <c r="G174" i="4"/>
  <c r="M174" i="4" s="1"/>
  <c r="F174" i="4"/>
  <c r="L174" i="4" s="1"/>
  <c r="F121" i="4"/>
  <c r="L121" i="4" s="1"/>
  <c r="K240" i="4" l="1"/>
  <c r="I240" i="4"/>
  <c r="N201" i="4"/>
  <c r="M201" i="4"/>
  <c r="L201" i="4"/>
  <c r="H226" i="4"/>
  <c r="N226" i="4" s="1"/>
  <c r="G226" i="4"/>
  <c r="M226" i="4" s="1"/>
  <c r="F226" i="4"/>
  <c r="L226" i="4" s="1"/>
  <c r="H146" i="4"/>
  <c r="N146" i="4" s="1"/>
  <c r="G146" i="4"/>
  <c r="M146" i="4" s="1"/>
  <c r="F146" i="4"/>
  <c r="L146" i="4" s="1"/>
  <c r="F158" i="4" l="1"/>
  <c r="L158" i="4" s="1"/>
  <c r="G158" i="4"/>
  <c r="M158" i="4" s="1"/>
  <c r="H158" i="4"/>
  <c r="N158" i="4" s="1"/>
  <c r="F139" i="4"/>
  <c r="L139" i="4" s="1"/>
  <c r="G139" i="4"/>
  <c r="M139" i="4" s="1"/>
  <c r="H139" i="4"/>
  <c r="N139" i="4" s="1"/>
  <c r="D221" i="4" l="1"/>
  <c r="C221" i="4"/>
  <c r="C126" i="4" l="1"/>
  <c r="D174" i="4"/>
  <c r="E174" i="4"/>
  <c r="C174" i="4"/>
  <c r="D135" i="4"/>
  <c r="E135" i="4"/>
  <c r="D158" i="4"/>
  <c r="E158" i="4"/>
  <c r="C158" i="4"/>
  <c r="D226" i="4" l="1"/>
  <c r="E226" i="4"/>
  <c r="C226" i="4"/>
  <c r="D149" i="4" l="1"/>
  <c r="E149" i="4"/>
  <c r="C149" i="4"/>
  <c r="E148" i="4"/>
  <c r="E147" i="4" l="1"/>
  <c r="E146" i="4" s="1"/>
  <c r="D147" i="4"/>
  <c r="D146" i="4" s="1"/>
  <c r="C147" i="4"/>
  <c r="C146" i="4" s="1"/>
  <c r="D139" i="4" l="1"/>
  <c r="E139" i="4"/>
  <c r="C139" i="4"/>
  <c r="C136" i="4" l="1"/>
  <c r="C135" i="4" s="1"/>
  <c r="E145" i="4"/>
  <c r="D145" i="4"/>
  <c r="E134" i="4"/>
  <c r="D134" i="4"/>
  <c r="C134" i="4"/>
  <c r="D201" i="4" l="1"/>
  <c r="E201" i="4"/>
  <c r="C201" i="4"/>
  <c r="D223" i="4"/>
  <c r="E223" i="4"/>
  <c r="C223" i="4"/>
  <c r="E216" i="4"/>
  <c r="D216" i="4"/>
  <c r="C216" i="4"/>
  <c r="F70" i="4"/>
  <c r="L70" i="4" s="1"/>
  <c r="G70" i="4"/>
  <c r="M70" i="4" s="1"/>
  <c r="H70" i="4"/>
  <c r="N70" i="4" s="1"/>
  <c r="H224" i="4" l="1"/>
  <c r="N224" i="4" s="1"/>
  <c r="G224" i="4"/>
  <c r="M224" i="4" s="1"/>
  <c r="F224" i="4"/>
  <c r="L224" i="4" s="1"/>
  <c r="E224" i="4"/>
  <c r="D224" i="4"/>
  <c r="C224" i="4"/>
  <c r="H220" i="4"/>
  <c r="N220" i="4" s="1"/>
  <c r="G220" i="4"/>
  <c r="M220" i="4" s="1"/>
  <c r="F220" i="4"/>
  <c r="L220" i="4" s="1"/>
  <c r="E220" i="4"/>
  <c r="D220" i="4"/>
  <c r="C220" i="4"/>
  <c r="H214" i="4"/>
  <c r="N214" i="4" s="1"/>
  <c r="G214" i="4"/>
  <c r="M214" i="4" s="1"/>
  <c r="F214" i="4"/>
  <c r="L214" i="4" s="1"/>
  <c r="E214" i="4"/>
  <c r="D214" i="4"/>
  <c r="C214" i="4"/>
  <c r="H198" i="4"/>
  <c r="N198" i="4" s="1"/>
  <c r="G198" i="4"/>
  <c r="F198" i="4"/>
  <c r="L198" i="4" s="1"/>
  <c r="E198" i="4"/>
  <c r="D198" i="4"/>
  <c r="C198" i="4"/>
  <c r="H172" i="4"/>
  <c r="N172" i="4" s="1"/>
  <c r="G172" i="4"/>
  <c r="M172" i="4" s="1"/>
  <c r="F172" i="4"/>
  <c r="L172" i="4" s="1"/>
  <c r="E172" i="4"/>
  <c r="D172" i="4"/>
  <c r="C172" i="4"/>
  <c r="H170" i="4"/>
  <c r="N170" i="4" s="1"/>
  <c r="G170" i="4"/>
  <c r="M170" i="4" s="1"/>
  <c r="F170" i="4"/>
  <c r="L170" i="4" s="1"/>
  <c r="E170" i="4"/>
  <c r="D170" i="4"/>
  <c r="C170" i="4"/>
  <c r="H168" i="4"/>
  <c r="N168" i="4" s="1"/>
  <c r="G168" i="4"/>
  <c r="M168" i="4" s="1"/>
  <c r="F168" i="4"/>
  <c r="L168" i="4" s="1"/>
  <c r="E168" i="4"/>
  <c r="D168" i="4"/>
  <c r="C168" i="4"/>
  <c r="H166" i="4"/>
  <c r="N166" i="4" s="1"/>
  <c r="G166" i="4"/>
  <c r="M166" i="4" s="1"/>
  <c r="F166" i="4"/>
  <c r="L166" i="4" s="1"/>
  <c r="E166" i="4"/>
  <c r="D166" i="4"/>
  <c r="C166" i="4"/>
  <c r="H164" i="4"/>
  <c r="N164" i="4" s="1"/>
  <c r="G164" i="4"/>
  <c r="M164" i="4" s="1"/>
  <c r="F164" i="4"/>
  <c r="L164" i="4" s="1"/>
  <c r="E164" i="4"/>
  <c r="D164" i="4"/>
  <c r="C164" i="4"/>
  <c r="H162" i="4"/>
  <c r="N162" i="4" s="1"/>
  <c r="G162" i="4"/>
  <c r="M162" i="4" s="1"/>
  <c r="F162" i="4"/>
  <c r="L162" i="4" s="1"/>
  <c r="E162" i="4"/>
  <c r="D162" i="4"/>
  <c r="C162" i="4"/>
  <c r="H133" i="4"/>
  <c r="N133" i="4" s="1"/>
  <c r="G133" i="4"/>
  <c r="M133" i="4" s="1"/>
  <c r="F133" i="4"/>
  <c r="L133" i="4" s="1"/>
  <c r="E133" i="4"/>
  <c r="D133" i="4"/>
  <c r="C133" i="4"/>
  <c r="H127" i="4"/>
  <c r="N127" i="4" s="1"/>
  <c r="G127" i="4"/>
  <c r="M127" i="4" s="1"/>
  <c r="F127" i="4"/>
  <c r="L127" i="4" s="1"/>
  <c r="E127" i="4"/>
  <c r="D127" i="4"/>
  <c r="C127" i="4"/>
  <c r="H121" i="4"/>
  <c r="N121" i="4" s="1"/>
  <c r="G121" i="4"/>
  <c r="M121" i="4" s="1"/>
  <c r="E121" i="4"/>
  <c r="D121" i="4"/>
  <c r="C121" i="4"/>
  <c r="H117" i="4"/>
  <c r="N117" i="4" s="1"/>
  <c r="F117" i="4"/>
  <c r="L117" i="4" s="1"/>
  <c r="E117" i="4"/>
  <c r="D117" i="4"/>
  <c r="H113" i="4"/>
  <c r="N113" i="4" s="1"/>
  <c r="G113" i="4"/>
  <c r="M113" i="4" s="1"/>
  <c r="F113" i="4"/>
  <c r="L113" i="4" s="1"/>
  <c r="E113" i="4"/>
  <c r="D113" i="4"/>
  <c r="C113" i="4"/>
  <c r="H108" i="4"/>
  <c r="N108" i="4" s="1"/>
  <c r="G108" i="4"/>
  <c r="M108" i="4" s="1"/>
  <c r="F108" i="4"/>
  <c r="L108" i="4" s="1"/>
  <c r="E108" i="4"/>
  <c r="D108" i="4"/>
  <c r="C108" i="4"/>
  <c r="H98" i="4"/>
  <c r="N98" i="4" s="1"/>
  <c r="G98" i="4"/>
  <c r="M98" i="4" s="1"/>
  <c r="F98" i="4"/>
  <c r="L98" i="4" s="1"/>
  <c r="E98" i="4"/>
  <c r="D98" i="4"/>
  <c r="C98" i="4"/>
  <c r="N84" i="4"/>
  <c r="M84" i="4"/>
  <c r="L84" i="4"/>
  <c r="E84" i="4"/>
  <c r="D84" i="4"/>
  <c r="C84" i="4"/>
  <c r="F78" i="4"/>
  <c r="L78" i="4" s="1"/>
  <c r="D78" i="4"/>
  <c r="C78" i="4"/>
  <c r="E70" i="4"/>
  <c r="E69" i="4" s="1"/>
  <c r="D70" i="4"/>
  <c r="D69" i="4" s="1"/>
  <c r="C70" i="4"/>
  <c r="F69" i="4"/>
  <c r="L69" i="4" s="1"/>
  <c r="H66" i="4"/>
  <c r="N66" i="4" s="1"/>
  <c r="G66" i="4"/>
  <c r="M66" i="4" s="1"/>
  <c r="F66" i="4"/>
  <c r="L66" i="4" s="1"/>
  <c r="E66" i="4"/>
  <c r="D66" i="4"/>
  <c r="C66" i="4"/>
  <c r="N62" i="4"/>
  <c r="M62" i="4"/>
  <c r="L62" i="4"/>
  <c r="E62" i="4"/>
  <c r="D62" i="4"/>
  <c r="C62" i="4"/>
  <c r="H55" i="4"/>
  <c r="N55" i="4" s="1"/>
  <c r="G55" i="4"/>
  <c r="M55" i="4" s="1"/>
  <c r="F55" i="4"/>
  <c r="L55" i="4" s="1"/>
  <c r="E55" i="4"/>
  <c r="D55" i="4"/>
  <c r="C55" i="4"/>
  <c r="H48" i="4"/>
  <c r="N48" i="4" s="1"/>
  <c r="G48" i="4"/>
  <c r="M48" i="4" s="1"/>
  <c r="F48" i="4"/>
  <c r="L48" i="4" s="1"/>
  <c r="E48" i="4"/>
  <c r="D48" i="4"/>
  <c r="C48" i="4"/>
  <c r="H45" i="4"/>
  <c r="G45" i="4"/>
  <c r="M45" i="4" s="1"/>
  <c r="F45" i="4"/>
  <c r="L45" i="4" s="1"/>
  <c r="E45" i="4"/>
  <c r="D45" i="4"/>
  <c r="D43" i="4" s="1"/>
  <c r="C45" i="4"/>
  <c r="C43" i="4" s="1"/>
  <c r="H34" i="4"/>
  <c r="N34" i="4" s="1"/>
  <c r="G34" i="4"/>
  <c r="M34" i="4" s="1"/>
  <c r="F34" i="4"/>
  <c r="E34" i="4"/>
  <c r="D34" i="4"/>
  <c r="C34" i="4"/>
  <c r="C33" i="4" s="1"/>
  <c r="H28" i="4"/>
  <c r="N28" i="4" s="1"/>
  <c r="G28" i="4"/>
  <c r="M28" i="4" s="1"/>
  <c r="F28" i="4"/>
  <c r="E28" i="4"/>
  <c r="D28" i="4"/>
  <c r="D27" i="4" s="1"/>
  <c r="C28" i="4"/>
  <c r="C27" i="4" s="1"/>
  <c r="H21" i="4"/>
  <c r="N21" i="4" s="1"/>
  <c r="G21" i="4"/>
  <c r="M21" i="4" s="1"/>
  <c r="F21" i="4"/>
  <c r="E21" i="4"/>
  <c r="D21" i="4"/>
  <c r="D20" i="4" s="1"/>
  <c r="C21" i="4"/>
  <c r="C20" i="4" s="1"/>
  <c r="G197" i="4" l="1"/>
  <c r="M197" i="4" s="1"/>
  <c r="M198" i="4"/>
  <c r="H43" i="4"/>
  <c r="N43" i="4" s="1"/>
  <c r="N45" i="4"/>
  <c r="F33" i="4"/>
  <c r="L33" i="4" s="1"/>
  <c r="L34" i="4"/>
  <c r="F27" i="4"/>
  <c r="L27" i="4" s="1"/>
  <c r="L28" i="4"/>
  <c r="F20" i="4"/>
  <c r="L20" i="4" s="1"/>
  <c r="L21" i="4"/>
  <c r="H197" i="4"/>
  <c r="N197" i="4" s="1"/>
  <c r="F197" i="4"/>
  <c r="L197" i="4" s="1"/>
  <c r="E197" i="4"/>
  <c r="D197" i="4"/>
  <c r="C197" i="4"/>
  <c r="G33" i="4"/>
  <c r="M33" i="4" s="1"/>
  <c r="H53" i="4"/>
  <c r="N53" i="4" s="1"/>
  <c r="E78" i="4"/>
  <c r="E106" i="4"/>
  <c r="F106" i="4"/>
  <c r="L106" i="4" s="1"/>
  <c r="E27" i="4"/>
  <c r="H27" i="4"/>
  <c r="N27" i="4" s="1"/>
  <c r="H78" i="4"/>
  <c r="N78" i="4" s="1"/>
  <c r="G106" i="4"/>
  <c r="M106" i="4" s="1"/>
  <c r="F161" i="4"/>
  <c r="L161" i="4" s="1"/>
  <c r="D53" i="4"/>
  <c r="D83" i="4"/>
  <c r="D76" i="4" s="1"/>
  <c r="H20" i="4"/>
  <c r="N20" i="4" s="1"/>
  <c r="E43" i="4"/>
  <c r="E53" i="4"/>
  <c r="E20" i="4"/>
  <c r="F53" i="4"/>
  <c r="L53" i="4" s="1"/>
  <c r="C53" i="4"/>
  <c r="G53" i="4"/>
  <c r="M53" i="4" s="1"/>
  <c r="G78" i="4"/>
  <c r="M78" i="4" s="1"/>
  <c r="E33" i="4"/>
  <c r="D33" i="4"/>
  <c r="G20" i="4"/>
  <c r="M20" i="4" s="1"/>
  <c r="G27" i="4"/>
  <c r="M27" i="4" s="1"/>
  <c r="F43" i="4"/>
  <c r="L43" i="4" s="1"/>
  <c r="G69" i="4"/>
  <c r="M69" i="4" s="1"/>
  <c r="E161" i="4"/>
  <c r="E120" i="4" s="1"/>
  <c r="H33" i="4"/>
  <c r="N33" i="4" s="1"/>
  <c r="G43" i="4"/>
  <c r="M43" i="4" s="1"/>
  <c r="C69" i="4"/>
  <c r="H69" i="4"/>
  <c r="N69" i="4" s="1"/>
  <c r="E83" i="4"/>
  <c r="C83" i="4"/>
  <c r="C76" i="4" s="1"/>
  <c r="D106" i="4"/>
  <c r="H106" i="4"/>
  <c r="N106" i="4" s="1"/>
  <c r="C106" i="4"/>
  <c r="D161" i="4"/>
  <c r="D120" i="4" s="1"/>
  <c r="H161" i="4"/>
  <c r="G161" i="4"/>
  <c r="C117" i="4"/>
  <c r="G117" i="4"/>
  <c r="M117" i="4" s="1"/>
  <c r="C161" i="4"/>
  <c r="C120" i="4" s="1"/>
  <c r="H120" i="4" l="1"/>
  <c r="N120" i="4" s="1"/>
  <c r="N161" i="4"/>
  <c r="G120" i="4"/>
  <c r="M120" i="4" s="1"/>
  <c r="M161" i="4"/>
  <c r="F120" i="4"/>
  <c r="F115" i="4" s="1"/>
  <c r="L115" i="4" s="1"/>
  <c r="N83" i="4"/>
  <c r="E76" i="4"/>
  <c r="E19" i="4" s="1"/>
  <c r="D116" i="4"/>
  <c r="D115" i="4"/>
  <c r="D19" i="4"/>
  <c r="C116" i="4"/>
  <c r="C115" i="4"/>
  <c r="M83" i="4"/>
  <c r="E115" i="4"/>
  <c r="E116" i="4"/>
  <c r="C19" i="4"/>
  <c r="H116" i="4" l="1"/>
  <c r="N116" i="4" s="1"/>
  <c r="H115" i="4"/>
  <c r="N115" i="4" s="1"/>
  <c r="G115" i="4"/>
  <c r="M115" i="4" s="1"/>
  <c r="G116" i="4"/>
  <c r="M116" i="4" s="1"/>
  <c r="F116" i="4"/>
  <c r="L116" i="4" s="1"/>
  <c r="L120" i="4"/>
  <c r="H76" i="4"/>
  <c r="N76" i="4" s="1"/>
  <c r="F76" i="4"/>
  <c r="L76" i="4" s="1"/>
  <c r="L83" i="4"/>
  <c r="G76" i="4"/>
  <c r="M76" i="4" s="1"/>
  <c r="C240" i="4"/>
  <c r="E240" i="4"/>
  <c r="D240" i="4"/>
  <c r="H19" i="4" l="1"/>
  <c r="N19" i="4" s="1"/>
  <c r="F19" i="4"/>
  <c r="L19" i="4" s="1"/>
  <c r="G19" i="4"/>
  <c r="N243" i="4" l="1"/>
  <c r="H240" i="4"/>
  <c r="F240" i="4"/>
  <c r="L240" i="4" s="1"/>
  <c r="G240" i="4"/>
  <c r="M19" i="4"/>
  <c r="N240" i="4" l="1"/>
  <c r="M240" i="4"/>
</calcChain>
</file>

<file path=xl/sharedStrings.xml><?xml version="1.0" encoding="utf-8"?>
<sst xmlns="http://schemas.openxmlformats.org/spreadsheetml/2006/main" count="420" uniqueCount="376">
  <si>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</si>
  <si>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</si>
  <si>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</si>
  <si>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</si>
  <si>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</si>
  <si>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</si>
  <si>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</si>
  <si>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</si>
  <si>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</si>
  <si>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</si>
  <si>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</si>
  <si>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</si>
  <si>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</si>
  <si>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</si>
  <si>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</si>
  <si>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</si>
  <si>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</si>
  <si>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</si>
  <si>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</si>
  <si>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</si>
  <si>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</si>
  <si>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</si>
  <si>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</si>
  <si>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</si>
  <si>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</si>
  <si>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</si>
  <si>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</si>
  <si>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</si>
  <si>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</si>
  <si>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</si>
  <si>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</si>
  <si>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</si>
  <si>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</si>
  <si>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</si>
  <si>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</si>
  <si>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</si>
  <si>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</si>
  <si>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</si>
  <si>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</si>
  <si>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</si>
  <si>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</si>
  <si>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</si>
  <si>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</si>
  <si>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</si>
  <si>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</si>
  <si>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</si>
  <si>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</si>
  <si>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</si>
  <si>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</si>
  <si>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</si>
  <si>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</si>
  <si>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</si>
  <si>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</si>
  <si>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</si>
  <si>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</si>
  <si>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</si>
  <si>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</si>
  <si>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</si>
  <si>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</si>
  <si>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</si>
  <si>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</si>
  <si>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</si>
  <si>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</si>
  <si>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</si>
  <si>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</si>
  <si>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</si>
  <si>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</si>
  <si>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</si>
  <si>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</si>
  <si>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</si>
  <si>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</si>
  <si>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</si>
  <si>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</si>
  <si>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</si>
  <si>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</si>
  <si>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</si>
  <si>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</si>
  <si>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</si>
  <si>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</si>
  <si>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</si>
  <si>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</si>
  <si>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</si>
  <si>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</si>
  <si>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</si>
  <si>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</si>
  <si>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</si>
  <si>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</si>
  <si>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</si>
  <si>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</si>
  <si>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</si>
  <si>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</si>
  <si>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</si>
  <si>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</si>
  <si>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</si>
  <si>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</si>
  <si>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</si>
  <si>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</si>
  <si>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</si>
  <si>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</si>
  <si>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</si>
  <si>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</si>
  <si>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</si>
  <si>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</si>
  <si>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</si>
  <si>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</si>
  <si>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</si>
  <si>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</si>
  <si>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</si>
  <si>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</si>
  <si>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</si>
  <si>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</si>
  <si>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</si>
  <si>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</si>
  <si>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</si>
  <si>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</si>
  <si>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</si>
  <si>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</si>
  <si>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</si>
  <si>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</si>
  <si>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</si>
  <si>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</si>
  <si>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</si>
  <si>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</si>
  <si>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</si>
  <si>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</si>
  <si>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</si>
  <si>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</si>
  <si>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</si>
  <si>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</si>
  <si>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</si>
  <si>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</si>
  <si>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</si>
  <si>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</si>
  <si>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</si>
  <si>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</si>
  <si>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</si>
  <si>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</si>
  <si>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</si>
  <si>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</si>
  <si>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</si>
  <si>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</si>
  <si>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</si>
  <si>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</si>
  <si>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</si>
  <si>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</si>
  <si>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</si>
  <si>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</si>
  <si>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</si>
  <si>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</si>
  <si>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</si>
  <si>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</si>
  <si>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</si>
  <si>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</si>
  <si>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</si>
  <si>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</si>
  <si>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</si>
  <si>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</si>
  <si>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</si>
  <si>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</si>
  <si>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</si>
  <si>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</si>
  <si>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</si>
  <si>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</si>
  <si>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</si>
  <si>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</si>
  <si>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</si>
  <si>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</si>
  <si>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</si>
  <si>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</si>
  <si>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</si>
  <si>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</si>
  <si>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</si>
  <si>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</si>
  <si>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</si>
  <si>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</si>
  <si>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</si>
  <si>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</si>
  <si>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</si>
  <si>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</si>
  <si>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</si>
  <si>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</si>
  <si>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</si>
  <si>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</si>
  <si>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</si>
  <si>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</si>
  <si>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</si>
  <si>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</si>
  <si>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</si>
  <si>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</si>
  <si>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</si>
  <si>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</si>
  <si>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</si>
  <si>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</si>
  <si>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</si>
  <si>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</si>
  <si>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</si>
  <si>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</si>
  <si>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</si>
  <si>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</si>
  <si>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</si>
  <si>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</si>
  <si>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</si>
  <si>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</si>
  <si>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</si>
  <si>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</si>
  <si>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</si>
  <si>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</si>
  <si>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</si>
  <si>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</si>
  <si>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</si>
  <si>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</si>
  <si>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</si>
  <si>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</si>
  <si>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</si>
  <si>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</si>
  <si>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</si>
  <si>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</si>
  <si>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</si>
  <si>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</si>
  <si>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</si>
  <si>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</si>
  <si>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</si>
  <si>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</si>
  <si>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</si>
  <si>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</si>
  <si>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</si>
  <si>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</si>
  <si>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</si>
  <si>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</si>
  <si>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</si>
  <si>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</si>
  <si>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</si>
  <si>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</si>
  <si>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</si>
  <si>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</si>
  <si>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</si>
  <si>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</si>
  <si>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</si>
  <si>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</si>
  <si>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</si>
  <si>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</si>
  <si>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</si>
  <si>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</si>
  <si>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</si>
  <si>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</si>
  <si>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</si>
  <si>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</si>
  <si>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</si>
  <si>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</si>
  <si>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</si>
  <si>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</si>
  <si>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</si>
  <si>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</si>
  <si>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</si>
  <si>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</si>
  <si>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</si>
  <si>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</si>
  <si>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</si>
  <si>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</si>
  <si>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</si>
  <si>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</si>
  <si>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</si>
  <si>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</si>
  <si>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</si>
  <si>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</si>
  <si>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</si>
  <si>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</si>
  <si>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</si>
  <si>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</si>
  <si>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</si>
  <si>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</si>
  <si>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</si>
  <si>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</si>
  <si>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</si>
  <si>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</si>
  <si>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</si>
  <si>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</si>
  <si>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</si>
  <si>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</si>
  <si>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</si>
  <si>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</si>
  <si>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</si>
  <si>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</si>
  <si>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</si>
  <si>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</si>
  <si>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</si>
  <si>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</si>
  <si>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</si>
  <si>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</si>
  <si>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</si>
  <si>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</si>
  <si>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</si>
  <si>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</si>
  <si>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</si>
  <si>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</si>
  <si>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</si>
  <si>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</si>
  <si>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</si>
  <si>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</si>
  <si>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</si>
  <si>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</si>
  <si>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</si>
  <si>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</si>
  <si>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</si>
  <si>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</si>
  <si>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</si>
  <si>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</si>
  <si>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</si>
  <si>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</si>
  <si>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</si>
  <si>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</si>
  <si>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</si>
  <si>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</si>
  <si>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</si>
  <si>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</si>
  <si>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</si>
  <si>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</si>
  <si>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</si>
  <si>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</si>
  <si>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</si>
  <si>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</si>
  <si>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</si>
  <si>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</si>
  <si>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</si>
  <si>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</si>
  <si>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</si>
  <si>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</si>
  <si>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</si>
  <si>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</si>
  <si>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</si>
  <si>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</si>
  <si>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</si>
  <si>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</si>
  <si>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</si>
  <si>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</si>
  <si>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</si>
  <si>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</si>
  <si>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</si>
  <si>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</si>
  <si>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</si>
  <si>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</si>
  <si>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</si>
  <si>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</si>
  <si>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</si>
  <si>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</si>
  <si>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</si>
  <si>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</si>
  <si>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"___" __________ 2022 № _______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</si>
  <si>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</si>
  <si>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</si>
  <si>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</si>
  <si>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</si>
  <si>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</si>
  <si>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</si>
  <si>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</si>
  <si>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</si>
  <si>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</si>
  <si>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</si>
  <si>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</si>
  <si>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</si>
  <si>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</si>
  <si>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</si>
  <si>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 xml:space="preserve"> - на обустройство пляжей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</si>
  <si>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</si>
  <si>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</si>
  <si>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</si>
  <si>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</si>
  <si>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</si>
  <si>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</si>
  <si>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</si>
  <si>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</si>
  <si>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</si>
  <si>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</si>
  <si>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</si>
  <si>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</si>
  <si>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"30" сентября 2022 № 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</si>
</sst>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  <numFmt numFmtId="168" formatCode="#,##0.0000"/>
    <numFmt numFmtId="169" formatCode="#,##0.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0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vertical="center" wrapText="1"/>
    </xf>
    <xf numFmtId="164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0" fontId="16" fillId="0" borderId="2" xfId="1" applyFont="1" applyFill="1" applyAlignment="1">
      <alignment horizontal="right" vertical="center" wrapText="1"/>
    </xf>
    <xf numFmtId="164" fontId="16" fillId="0" borderId="2" xfId="1" applyNumberFormat="1" applyFont="1" applyFill="1" applyAlignment="1">
      <alignment horizontal="right" vertical="center" wrapText="1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tabSelected="1" topLeftCell="A10" zoomScale="105" zoomScaleNormal="105" zoomScaleSheetLayoutView="105" workbookViewId="0">
      <selection activeCell="I10" sqref="I10:K10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8.44140625" style="60" hidden="1" customWidth="1"/>
    <col min="6" max="8" width="18.88671875" style="37" hidden="1" customWidth="1"/>
    <col min="9" max="11" width="16.33203125" style="37" customWidth="1"/>
    <col min="12" max="12" width="19.33203125" style="85" hidden="1" customWidth="1"/>
    <col min="13" max="13" width="19.33203125" style="1" hidden="1" customWidth="1"/>
    <col min="14" max="14" width="19.33203125" style="85" hidden="1" customWidth="1"/>
    <col min="15" max="17" width="14.6640625" style="60" hidden="1" customWidth="1"/>
    <col min="18" max="16384" width="9.109375" style="3"/>
  </cols>
  <sheetData>
    <row r="1" spans="1:17" ht="13.5" hidden="1" customHeight="1" x14ac:dyDescent="0.3">
      <c r="F1" s="108" t="s">
        <v>278</v>
      </c>
      <c r="G1" s="108"/>
      <c r="H1" s="108"/>
      <c r="I1" s="109" t="s">
        <v>278</v>
      </c>
      <c r="J1" s="109"/>
      <c r="K1" s="109"/>
    </row>
    <row r="2" spans="1:17" ht="13.5" hidden="1" customHeight="1" x14ac:dyDescent="0.3">
      <c r="F2" s="108" t="s">
        <v>274</v>
      </c>
      <c r="G2" s="108"/>
      <c r="H2" s="108"/>
      <c r="I2" s="109" t="s">
        <v>274</v>
      </c>
      <c r="J2" s="109"/>
      <c r="K2" s="109"/>
    </row>
    <row r="3" spans="1:17" ht="13.5" hidden="1" customHeight="1" x14ac:dyDescent="0.3">
      <c r="F3" s="108" t="s">
        <v>275</v>
      </c>
      <c r="G3" s="108"/>
      <c r="H3" s="108"/>
      <c r="I3" s="109" t="s">
        <v>275</v>
      </c>
      <c r="J3" s="109"/>
      <c r="K3" s="109"/>
    </row>
    <row r="4" spans="1:17" ht="13.5" hidden="1" customHeight="1" x14ac:dyDescent="0.3">
      <c r="F4" s="108" t="s">
        <v>276</v>
      </c>
      <c r="G4" s="108"/>
      <c r="H4" s="108"/>
      <c r="I4" s="109" t="s">
        <v>276</v>
      </c>
      <c r="J4" s="109"/>
      <c r="K4" s="109"/>
    </row>
    <row r="5" spans="1:17" ht="13.5" hidden="1" customHeight="1" x14ac:dyDescent="0.3">
      <c r="F5" s="108" t="s">
        <v>277</v>
      </c>
      <c r="G5" s="108"/>
      <c r="H5" s="108"/>
      <c r="I5" s="109" t="s">
        <v>277</v>
      </c>
      <c r="J5" s="109"/>
      <c r="K5" s="109"/>
    </row>
    <row r="6" spans="1:17" ht="13.5" hidden="1" customHeight="1" x14ac:dyDescent="0.3">
      <c r="F6" s="108" t="s">
        <v>299</v>
      </c>
      <c r="G6" s="108"/>
      <c r="H6" s="108"/>
      <c r="I6" s="109" t="s">
        <v>299</v>
      </c>
      <c r="J6" s="109"/>
      <c r="K6" s="109"/>
    </row>
    <row r="7" spans="1:17" ht="13.5" hidden="1" customHeight="1" x14ac:dyDescent="0.3">
      <c r="F7" s="108" t="s">
        <v>300</v>
      </c>
      <c r="G7" s="108"/>
      <c r="H7" s="108"/>
      <c r="I7" s="109" t="s">
        <v>300</v>
      </c>
      <c r="J7" s="109"/>
      <c r="K7" s="109"/>
    </row>
    <row r="8" spans="1:17" ht="13.5" hidden="1" customHeight="1" x14ac:dyDescent="0.3">
      <c r="F8" s="108" t="s">
        <v>301</v>
      </c>
      <c r="G8" s="108"/>
      <c r="H8" s="108"/>
      <c r="I8" s="109" t="s">
        <v>301</v>
      </c>
      <c r="J8" s="109"/>
      <c r="K8" s="109"/>
    </row>
    <row r="9" spans="1:17" ht="13.5" hidden="1" customHeight="1" x14ac:dyDescent="0.3">
      <c r="F9" s="65"/>
      <c r="G9" s="66"/>
      <c r="H9" s="66"/>
      <c r="I9" s="66"/>
      <c r="J9" s="66"/>
      <c r="K9" s="66"/>
    </row>
    <row r="10" spans="1:17" ht="129.75" customHeight="1" x14ac:dyDescent="0.3">
      <c r="C10" s="107"/>
      <c r="D10" s="107"/>
      <c r="E10" s="107"/>
      <c r="F10" s="107" t="s">
        <v>347</v>
      </c>
      <c r="G10" s="107"/>
      <c r="H10" s="107"/>
      <c r="I10" s="107" t="s">
        <v>375</v>
      </c>
      <c r="J10" s="107"/>
      <c r="K10" s="107"/>
    </row>
    <row r="11" spans="1:17" ht="13.5" customHeight="1" x14ac:dyDescent="0.3">
      <c r="F11" s="60"/>
      <c r="G11" s="60"/>
      <c r="H11" s="60"/>
      <c r="I11" s="60"/>
      <c r="J11" s="60"/>
      <c r="K11" s="60"/>
    </row>
    <row r="12" spans="1:17" ht="84.75" customHeight="1" x14ac:dyDescent="0.3">
      <c r="C12" s="107" t="s">
        <v>346</v>
      </c>
      <c r="D12" s="107"/>
      <c r="E12" s="107"/>
      <c r="F12" s="107" t="s">
        <v>346</v>
      </c>
      <c r="G12" s="107"/>
      <c r="H12" s="107"/>
      <c r="I12" s="107" t="s">
        <v>373</v>
      </c>
      <c r="J12" s="107"/>
      <c r="K12" s="107"/>
    </row>
    <row r="13" spans="1:17" ht="13.5" customHeight="1" x14ac:dyDescent="0.3"/>
    <row r="14" spans="1:17" ht="37.5" customHeight="1" x14ac:dyDescent="0.3">
      <c r="A14" s="106" t="s">
        <v>306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86"/>
      <c r="M14" s="38"/>
      <c r="N14" s="86"/>
      <c r="O14" s="61"/>
      <c r="P14" s="62"/>
      <c r="Q14" s="61"/>
    </row>
    <row r="15" spans="1:17" ht="12.75" customHeight="1" x14ac:dyDescent="0.3">
      <c r="A15" s="64"/>
      <c r="B15" s="84"/>
      <c r="C15" s="63"/>
      <c r="D15" s="63"/>
      <c r="E15" s="63"/>
      <c r="F15" s="93"/>
      <c r="G15" s="93"/>
      <c r="H15" s="93"/>
      <c r="I15" s="63"/>
      <c r="J15" s="63"/>
      <c r="K15" s="63"/>
      <c r="L15" s="92"/>
      <c r="M15" s="93"/>
      <c r="N15" s="92"/>
      <c r="O15" s="63"/>
      <c r="P15" s="63"/>
      <c r="Q15" s="63"/>
    </row>
    <row r="16" spans="1:17" s="7" customFormat="1" ht="30" hidden="1" customHeight="1" x14ac:dyDescent="0.3">
      <c r="A16" s="46"/>
      <c r="B16" s="46"/>
      <c r="C16" s="104" t="s">
        <v>281</v>
      </c>
      <c r="D16" s="104"/>
      <c r="E16" s="104"/>
      <c r="F16" s="104" t="s">
        <v>348</v>
      </c>
      <c r="G16" s="104"/>
      <c r="H16" s="104"/>
      <c r="I16" s="104" t="s">
        <v>352</v>
      </c>
      <c r="J16" s="104"/>
      <c r="K16" s="104"/>
      <c r="L16" s="104" t="s">
        <v>282</v>
      </c>
      <c r="M16" s="104"/>
      <c r="N16" s="104"/>
      <c r="O16" s="105" t="s">
        <v>289</v>
      </c>
      <c r="P16" s="105"/>
      <c r="Q16" s="105"/>
    </row>
    <row r="17" spans="1:17" s="2" customFormat="1" ht="35.25" customHeight="1" x14ac:dyDescent="0.3">
      <c r="A17" s="100" t="s">
        <v>262</v>
      </c>
      <c r="B17" s="100" t="s">
        <v>261</v>
      </c>
      <c r="C17" s="101" t="s">
        <v>302</v>
      </c>
      <c r="D17" s="99" t="s">
        <v>263</v>
      </c>
      <c r="E17" s="99"/>
      <c r="F17" s="99" t="s">
        <v>302</v>
      </c>
      <c r="G17" s="99" t="s">
        <v>263</v>
      </c>
      <c r="H17" s="99"/>
      <c r="I17" s="99" t="s">
        <v>302</v>
      </c>
      <c r="J17" s="99" t="s">
        <v>263</v>
      </c>
      <c r="K17" s="99"/>
      <c r="L17" s="103" t="s">
        <v>302</v>
      </c>
      <c r="M17" s="99" t="s">
        <v>263</v>
      </c>
      <c r="N17" s="99"/>
      <c r="O17" s="99" t="s">
        <v>302</v>
      </c>
      <c r="P17" s="99" t="s">
        <v>263</v>
      </c>
      <c r="Q17" s="99"/>
    </row>
    <row r="18" spans="1:17" s="64" customFormat="1" ht="38.25" customHeight="1" x14ac:dyDescent="0.3">
      <c r="A18" s="100"/>
      <c r="B18" s="100"/>
      <c r="C18" s="102"/>
      <c r="D18" s="83" t="s">
        <v>260</v>
      </c>
      <c r="E18" s="83" t="s">
        <v>303</v>
      </c>
      <c r="F18" s="99"/>
      <c r="G18" s="94" t="s">
        <v>260</v>
      </c>
      <c r="H18" s="94" t="s">
        <v>303</v>
      </c>
      <c r="I18" s="99"/>
      <c r="J18" s="96" t="s">
        <v>260</v>
      </c>
      <c r="K18" s="96" t="s">
        <v>303</v>
      </c>
      <c r="L18" s="103"/>
      <c r="M18" s="94" t="s">
        <v>260</v>
      </c>
      <c r="N18" s="87" t="s">
        <v>303</v>
      </c>
      <c r="O18" s="99"/>
      <c r="P18" s="82" t="s">
        <v>260</v>
      </c>
      <c r="Q18" s="87" t="s">
        <v>303</v>
      </c>
    </row>
    <row r="19" spans="1:17" s="7" customFormat="1" ht="29.25" customHeight="1" x14ac:dyDescent="0.3">
      <c r="A19" s="22" t="s">
        <v>259</v>
      </c>
      <c r="B19" s="5" t="s">
        <v>258</v>
      </c>
      <c r="C19" s="74" t="e">
        <f t="shared" ref="C19:K19" si="0">C20+C27+C33+C43+C48+C52+C53+C69+C76+C98+C105+C106</f>
        <v>#REF!</v>
      </c>
      <c r="D19" s="74" t="e">
        <f t="shared" si="0"/>
        <v>#REF!</v>
      </c>
      <c r="E19" s="74" t="e">
        <f t="shared" si="0"/>
        <v>#REF!</v>
      </c>
      <c r="F19" s="74">
        <f t="shared" si="0"/>
        <v>4097096.4</v>
      </c>
      <c r="G19" s="74">
        <f t="shared" si="0"/>
        <v>4056928.7</v>
      </c>
      <c r="H19" s="74">
        <f t="shared" si="0"/>
        <v>4025378.9999999995</v>
      </c>
      <c r="I19" s="6">
        <f t="shared" si="0"/>
        <v>4293865.3300200002</v>
      </c>
      <c r="J19" s="6">
        <f t="shared" si="0"/>
        <v>4056928.7</v>
      </c>
      <c r="K19" s="6">
        <f t="shared" si="0"/>
        <v>4030378.9999999995</v>
      </c>
      <c r="L19" s="47">
        <f>I19-F19</f>
        <v>196768.93002000032</v>
      </c>
      <c r="M19" s="74">
        <f>J19-G19</f>
        <v>0</v>
      </c>
      <c r="N19" s="47">
        <f>K19-H19</f>
        <v>5000</v>
      </c>
      <c r="O19" s="6"/>
      <c r="P19" s="6"/>
      <c r="Q19" s="6"/>
    </row>
    <row r="20" spans="1:17" s="7" customFormat="1" ht="29.25" customHeight="1" x14ac:dyDescent="0.3">
      <c r="A20" s="4" t="s">
        <v>257</v>
      </c>
      <c r="B20" s="8" t="s">
        <v>256</v>
      </c>
      <c r="C20" s="74">
        <f t="shared" ref="C20:K20" si="1">C21</f>
        <v>2635000</v>
      </c>
      <c r="D20" s="74">
        <f t="shared" si="1"/>
        <v>2553200</v>
      </c>
      <c r="E20" s="74">
        <f t="shared" si="1"/>
        <v>2451500</v>
      </c>
      <c r="F20" s="74">
        <f t="shared" si="1"/>
        <v>2635000</v>
      </c>
      <c r="G20" s="74">
        <f t="shared" si="1"/>
        <v>2553200</v>
      </c>
      <c r="H20" s="74">
        <f t="shared" si="1"/>
        <v>2451500</v>
      </c>
      <c r="I20" s="6">
        <f t="shared" si="1"/>
        <v>2812666</v>
      </c>
      <c r="J20" s="6">
        <f t="shared" si="1"/>
        <v>2553200</v>
      </c>
      <c r="K20" s="6">
        <f t="shared" si="1"/>
        <v>2498731.4</v>
      </c>
      <c r="L20" s="47">
        <f t="shared" ref="L20:L84" si="2">I20-F20</f>
        <v>177666</v>
      </c>
      <c r="M20" s="74">
        <f t="shared" ref="M20:M84" si="3">J20-G20</f>
        <v>0</v>
      </c>
      <c r="N20" s="47">
        <f t="shared" ref="N20:N84" si="4">K20-H20</f>
        <v>47231.399999999907</v>
      </c>
      <c r="O20" s="57"/>
      <c r="P20" s="57"/>
      <c r="Q20" s="57"/>
    </row>
    <row r="21" spans="1:17" ht="29.25" customHeight="1" x14ac:dyDescent="0.3">
      <c r="A21" s="9" t="s">
        <v>255</v>
      </c>
      <c r="B21" s="10" t="s">
        <v>254</v>
      </c>
      <c r="C21" s="89">
        <f>SUM(C22:C26)</f>
        <v>2635000</v>
      </c>
      <c r="D21" s="89">
        <f t="shared" ref="D21:E21" si="5">SUM(D22:D26)</f>
        <v>2553200</v>
      </c>
      <c r="E21" s="89">
        <f t="shared" si="5"/>
        <v>2451500</v>
      </c>
      <c r="F21" s="89">
        <f>SUM(F22:F26)</f>
        <v>2635000</v>
      </c>
      <c r="G21" s="89">
        <f t="shared" ref="G21:H21" si="6">SUM(G22:G26)</f>
        <v>2553200</v>
      </c>
      <c r="H21" s="89">
        <f t="shared" si="6"/>
        <v>2451500</v>
      </c>
      <c r="I21" s="11">
        <f>SUM(I22:I26)</f>
        <v>2812666</v>
      </c>
      <c r="J21" s="11">
        <f t="shared" ref="J21:K21" si="7">SUM(J22:J26)</f>
        <v>2553200</v>
      </c>
      <c r="K21" s="11">
        <f t="shared" si="7"/>
        <v>2498731.4</v>
      </c>
      <c r="L21" s="52">
        <f t="shared" si="2"/>
        <v>177666</v>
      </c>
      <c r="M21" s="89">
        <f t="shared" si="3"/>
        <v>0</v>
      </c>
      <c r="N21" s="52">
        <f t="shared" si="4"/>
        <v>47231.399999999907</v>
      </c>
      <c r="O21" s="56"/>
      <c r="P21" s="56"/>
      <c r="Q21" s="56"/>
    </row>
    <row r="22" spans="1:17" s="15" customFormat="1" ht="85.5" hidden="1" customHeight="1" x14ac:dyDescent="0.3">
      <c r="A22" s="12" t="s">
        <v>253</v>
      </c>
      <c r="B22" s="13" t="s">
        <v>252</v>
      </c>
      <c r="C22" s="77">
        <v>2428000</v>
      </c>
      <c r="D22" s="77">
        <v>2367000</v>
      </c>
      <c r="E22" s="77">
        <v>2299000</v>
      </c>
      <c r="F22" s="77">
        <v>2428000</v>
      </c>
      <c r="G22" s="77">
        <v>2367000</v>
      </c>
      <c r="H22" s="77">
        <v>2299000</v>
      </c>
      <c r="I22" s="14">
        <v>2477466</v>
      </c>
      <c r="J22" s="14">
        <v>2367000</v>
      </c>
      <c r="K22" s="14">
        <v>2223331.4</v>
      </c>
      <c r="L22" s="54">
        <f t="shared" si="2"/>
        <v>49466</v>
      </c>
      <c r="M22" s="77">
        <f t="shared" si="3"/>
        <v>0</v>
      </c>
      <c r="N22" s="54">
        <f t="shared" si="4"/>
        <v>-75668.600000000093</v>
      </c>
      <c r="O22" s="42"/>
      <c r="P22" s="42"/>
      <c r="Q22" s="42"/>
    </row>
    <row r="23" spans="1:17" s="15" customFormat="1" ht="110.25" hidden="1" customHeight="1" x14ac:dyDescent="0.3">
      <c r="A23" s="12" t="s">
        <v>251</v>
      </c>
      <c r="B23" s="13" t="s">
        <v>250</v>
      </c>
      <c r="C23" s="77">
        <v>7000</v>
      </c>
      <c r="D23" s="77">
        <v>6300</v>
      </c>
      <c r="E23" s="77">
        <v>5200</v>
      </c>
      <c r="F23" s="77">
        <v>7000</v>
      </c>
      <c r="G23" s="77">
        <v>6300</v>
      </c>
      <c r="H23" s="77">
        <v>5200</v>
      </c>
      <c r="I23" s="14">
        <v>6000</v>
      </c>
      <c r="J23" s="14">
        <v>6300</v>
      </c>
      <c r="K23" s="14">
        <v>5200</v>
      </c>
      <c r="L23" s="54">
        <f t="shared" si="2"/>
        <v>-1000</v>
      </c>
      <c r="M23" s="77">
        <f t="shared" si="3"/>
        <v>0</v>
      </c>
      <c r="N23" s="54">
        <f t="shared" si="4"/>
        <v>0</v>
      </c>
      <c r="O23" s="42"/>
      <c r="P23" s="42"/>
      <c r="Q23" s="42"/>
    </row>
    <row r="24" spans="1:17" s="15" customFormat="1" ht="52.5" hidden="1" customHeight="1" x14ac:dyDescent="0.3">
      <c r="A24" s="12" t="s">
        <v>249</v>
      </c>
      <c r="B24" s="13" t="s">
        <v>248</v>
      </c>
      <c r="C24" s="77">
        <v>20000</v>
      </c>
      <c r="D24" s="77">
        <v>18100</v>
      </c>
      <c r="E24" s="77">
        <v>15000</v>
      </c>
      <c r="F24" s="77">
        <v>20000</v>
      </c>
      <c r="G24" s="77">
        <v>18100</v>
      </c>
      <c r="H24" s="77">
        <v>15000</v>
      </c>
      <c r="I24" s="14">
        <v>26000</v>
      </c>
      <c r="J24" s="14">
        <v>18100</v>
      </c>
      <c r="K24" s="14">
        <v>22200</v>
      </c>
      <c r="L24" s="54">
        <f t="shared" si="2"/>
        <v>6000</v>
      </c>
      <c r="M24" s="77">
        <f t="shared" si="3"/>
        <v>0</v>
      </c>
      <c r="N24" s="54">
        <f t="shared" si="4"/>
        <v>7200</v>
      </c>
      <c r="O24" s="42"/>
      <c r="P24" s="42"/>
      <c r="Q24" s="42"/>
    </row>
    <row r="25" spans="1:17" s="15" customFormat="1" ht="92.25" hidden="1" customHeight="1" x14ac:dyDescent="0.3">
      <c r="A25" s="12" t="s">
        <v>247</v>
      </c>
      <c r="B25" s="13" t="s">
        <v>246</v>
      </c>
      <c r="C25" s="77">
        <v>30000</v>
      </c>
      <c r="D25" s="77">
        <v>26100</v>
      </c>
      <c r="E25" s="77">
        <v>19700</v>
      </c>
      <c r="F25" s="77">
        <v>30000</v>
      </c>
      <c r="G25" s="77">
        <v>26100</v>
      </c>
      <c r="H25" s="77">
        <v>19700</v>
      </c>
      <c r="I25" s="14">
        <v>53200</v>
      </c>
      <c r="J25" s="14">
        <v>26100</v>
      </c>
      <c r="K25" s="14">
        <v>43000</v>
      </c>
      <c r="L25" s="54">
        <f t="shared" si="2"/>
        <v>23200</v>
      </c>
      <c r="M25" s="77">
        <f t="shared" si="3"/>
        <v>0</v>
      </c>
      <c r="N25" s="54">
        <f t="shared" si="4"/>
        <v>23300</v>
      </c>
      <c r="O25" s="42"/>
      <c r="P25" s="42"/>
      <c r="Q25" s="42"/>
    </row>
    <row r="26" spans="1:17" s="15" customFormat="1" ht="51.75" hidden="1" customHeight="1" x14ac:dyDescent="0.3">
      <c r="A26" s="12" t="s">
        <v>266</v>
      </c>
      <c r="B26" s="13" t="s">
        <v>265</v>
      </c>
      <c r="C26" s="77">
        <v>150000</v>
      </c>
      <c r="D26" s="77">
        <v>135700</v>
      </c>
      <c r="E26" s="77">
        <v>112600</v>
      </c>
      <c r="F26" s="77">
        <v>150000</v>
      </c>
      <c r="G26" s="77">
        <v>135700</v>
      </c>
      <c r="H26" s="77">
        <v>112600</v>
      </c>
      <c r="I26" s="14">
        <v>250000</v>
      </c>
      <c r="J26" s="14">
        <v>135700</v>
      </c>
      <c r="K26" s="14">
        <v>205000</v>
      </c>
      <c r="L26" s="54">
        <f t="shared" si="2"/>
        <v>100000</v>
      </c>
      <c r="M26" s="77">
        <f t="shared" si="3"/>
        <v>0</v>
      </c>
      <c r="N26" s="54">
        <f t="shared" si="4"/>
        <v>92400</v>
      </c>
      <c r="O26" s="42"/>
      <c r="P26" s="42"/>
      <c r="Q26" s="42"/>
    </row>
    <row r="27" spans="1:17" s="7" customFormat="1" ht="36.75" customHeight="1" x14ac:dyDescent="0.3">
      <c r="A27" s="16" t="s">
        <v>245</v>
      </c>
      <c r="B27" s="17" t="s">
        <v>244</v>
      </c>
      <c r="C27" s="74">
        <f t="shared" ref="C27:K27" si="8">C28</f>
        <v>97538</v>
      </c>
      <c r="D27" s="74">
        <f t="shared" si="8"/>
        <v>95281</v>
      </c>
      <c r="E27" s="74">
        <f t="shared" si="8"/>
        <v>100808</v>
      </c>
      <c r="F27" s="74">
        <f t="shared" si="8"/>
        <v>97538</v>
      </c>
      <c r="G27" s="74">
        <f t="shared" si="8"/>
        <v>95281</v>
      </c>
      <c r="H27" s="74">
        <f t="shared" si="8"/>
        <v>100808</v>
      </c>
      <c r="I27" s="6">
        <f t="shared" si="8"/>
        <v>110280</v>
      </c>
      <c r="J27" s="6">
        <f t="shared" si="8"/>
        <v>95281</v>
      </c>
      <c r="K27" s="6">
        <f t="shared" si="8"/>
        <v>100808</v>
      </c>
      <c r="L27" s="47">
        <f t="shared" si="2"/>
        <v>12742</v>
      </c>
      <c r="M27" s="74">
        <f t="shared" si="3"/>
        <v>0</v>
      </c>
      <c r="N27" s="47">
        <f t="shared" si="4"/>
        <v>0</v>
      </c>
      <c r="O27" s="57"/>
      <c r="P27" s="57"/>
      <c r="Q27" s="57"/>
    </row>
    <row r="28" spans="1:17" ht="36.75" customHeight="1" x14ac:dyDescent="0.3">
      <c r="A28" s="9" t="s">
        <v>243</v>
      </c>
      <c r="B28" s="10" t="s">
        <v>242</v>
      </c>
      <c r="C28" s="89">
        <f t="shared" ref="C28:H28" si="9">SUM(C29:C32)</f>
        <v>97538</v>
      </c>
      <c r="D28" s="89">
        <f t="shared" si="9"/>
        <v>95281</v>
      </c>
      <c r="E28" s="89">
        <f t="shared" si="9"/>
        <v>100808</v>
      </c>
      <c r="F28" s="89">
        <f t="shared" si="9"/>
        <v>97538</v>
      </c>
      <c r="G28" s="89">
        <f t="shared" si="9"/>
        <v>95281</v>
      </c>
      <c r="H28" s="89">
        <f t="shared" si="9"/>
        <v>100808</v>
      </c>
      <c r="I28" s="11">
        <f t="shared" ref="I28:K28" si="10">SUM(I29:I32)</f>
        <v>110280</v>
      </c>
      <c r="J28" s="11">
        <f t="shared" si="10"/>
        <v>95281</v>
      </c>
      <c r="K28" s="11">
        <f t="shared" si="10"/>
        <v>100808</v>
      </c>
      <c r="L28" s="52">
        <f t="shared" si="2"/>
        <v>12742</v>
      </c>
      <c r="M28" s="89">
        <f t="shared" si="3"/>
        <v>0</v>
      </c>
      <c r="N28" s="52">
        <f t="shared" si="4"/>
        <v>0</v>
      </c>
      <c r="O28" s="56"/>
      <c r="P28" s="56"/>
      <c r="Q28" s="56"/>
    </row>
    <row r="29" spans="1:17" s="15" customFormat="1" ht="112.5" hidden="1" customHeight="1" x14ac:dyDescent="0.3">
      <c r="A29" s="12" t="s">
        <v>241</v>
      </c>
      <c r="B29" s="13" t="s">
        <v>240</v>
      </c>
      <c r="C29" s="77">
        <v>44100</v>
      </c>
      <c r="D29" s="77">
        <v>42628</v>
      </c>
      <c r="E29" s="77">
        <v>44385</v>
      </c>
      <c r="F29" s="77">
        <v>44100</v>
      </c>
      <c r="G29" s="77">
        <v>42628</v>
      </c>
      <c r="H29" s="77">
        <v>44385</v>
      </c>
      <c r="I29" s="14">
        <v>53600</v>
      </c>
      <c r="J29" s="14">
        <v>42628</v>
      </c>
      <c r="K29" s="14">
        <v>44385</v>
      </c>
      <c r="L29" s="54">
        <f t="shared" si="2"/>
        <v>9500</v>
      </c>
      <c r="M29" s="77">
        <f t="shared" si="3"/>
        <v>0</v>
      </c>
      <c r="N29" s="54">
        <f t="shared" si="4"/>
        <v>0</v>
      </c>
      <c r="O29" s="42"/>
      <c r="P29" s="42"/>
      <c r="Q29" s="42"/>
    </row>
    <row r="30" spans="1:17" s="15" customFormat="1" ht="126" hidden="1" customHeight="1" x14ac:dyDescent="0.3">
      <c r="A30" s="12" t="s">
        <v>239</v>
      </c>
      <c r="B30" s="13" t="s">
        <v>238</v>
      </c>
      <c r="C30" s="77">
        <v>244</v>
      </c>
      <c r="D30" s="77">
        <v>239</v>
      </c>
      <c r="E30" s="77">
        <v>256</v>
      </c>
      <c r="F30" s="77">
        <v>244</v>
      </c>
      <c r="G30" s="77">
        <v>239</v>
      </c>
      <c r="H30" s="77">
        <v>256</v>
      </c>
      <c r="I30" s="14">
        <v>280</v>
      </c>
      <c r="J30" s="14">
        <v>239</v>
      </c>
      <c r="K30" s="14">
        <v>256</v>
      </c>
      <c r="L30" s="54">
        <f t="shared" si="2"/>
        <v>36</v>
      </c>
      <c r="M30" s="77">
        <f t="shared" si="3"/>
        <v>0</v>
      </c>
      <c r="N30" s="54">
        <f t="shared" si="4"/>
        <v>0</v>
      </c>
      <c r="O30" s="42"/>
      <c r="P30" s="42"/>
      <c r="Q30" s="42"/>
    </row>
    <row r="31" spans="1:17" s="15" customFormat="1" ht="124.5" hidden="1" customHeight="1" x14ac:dyDescent="0.3">
      <c r="A31" s="12" t="s">
        <v>237</v>
      </c>
      <c r="B31" s="13" t="s">
        <v>236</v>
      </c>
      <c r="C31" s="77">
        <v>58724</v>
      </c>
      <c r="D31" s="77">
        <v>57696</v>
      </c>
      <c r="E31" s="77">
        <v>61863</v>
      </c>
      <c r="F31" s="77">
        <v>58724</v>
      </c>
      <c r="G31" s="77">
        <v>57696</v>
      </c>
      <c r="H31" s="77">
        <v>61863</v>
      </c>
      <c r="I31" s="14">
        <v>61400</v>
      </c>
      <c r="J31" s="14">
        <v>57696</v>
      </c>
      <c r="K31" s="14">
        <v>61863</v>
      </c>
      <c r="L31" s="54">
        <f t="shared" si="2"/>
        <v>2676</v>
      </c>
      <c r="M31" s="77">
        <f t="shared" si="3"/>
        <v>0</v>
      </c>
      <c r="N31" s="54">
        <f t="shared" si="4"/>
        <v>0</v>
      </c>
      <c r="O31" s="42"/>
      <c r="P31" s="42"/>
      <c r="Q31" s="42"/>
    </row>
    <row r="32" spans="1:17" s="15" customFormat="1" ht="112.5" hidden="1" customHeight="1" x14ac:dyDescent="0.3">
      <c r="A32" s="12" t="s">
        <v>235</v>
      </c>
      <c r="B32" s="13" t="s">
        <v>234</v>
      </c>
      <c r="C32" s="77">
        <v>-5530</v>
      </c>
      <c r="D32" s="77">
        <v>-5282</v>
      </c>
      <c r="E32" s="77">
        <v>-5696</v>
      </c>
      <c r="F32" s="77">
        <v>-5530</v>
      </c>
      <c r="G32" s="77">
        <v>-5282</v>
      </c>
      <c r="H32" s="77">
        <v>-5696</v>
      </c>
      <c r="I32" s="14">
        <v>-5000</v>
      </c>
      <c r="J32" s="14">
        <v>-5282</v>
      </c>
      <c r="K32" s="14">
        <v>-5696</v>
      </c>
      <c r="L32" s="54">
        <f t="shared" si="2"/>
        <v>530</v>
      </c>
      <c r="M32" s="77">
        <f t="shared" si="3"/>
        <v>0</v>
      </c>
      <c r="N32" s="54">
        <f t="shared" si="4"/>
        <v>0</v>
      </c>
      <c r="O32" s="42"/>
      <c r="P32" s="42"/>
      <c r="Q32" s="42"/>
    </row>
    <row r="33" spans="1:17" s="7" customFormat="1" ht="29.25" customHeight="1" x14ac:dyDescent="0.3">
      <c r="A33" s="4" t="s">
        <v>233</v>
      </c>
      <c r="B33" s="8" t="s">
        <v>232</v>
      </c>
      <c r="C33" s="74">
        <f t="shared" ref="C33:H33" si="11">C34+C40+C41+C42</f>
        <v>255000</v>
      </c>
      <c r="D33" s="74">
        <f t="shared" si="11"/>
        <v>288157</v>
      </c>
      <c r="E33" s="74">
        <f t="shared" si="11"/>
        <v>337592</v>
      </c>
      <c r="F33" s="74">
        <f t="shared" si="11"/>
        <v>255000</v>
      </c>
      <c r="G33" s="74">
        <f t="shared" si="11"/>
        <v>288157</v>
      </c>
      <c r="H33" s="74">
        <f t="shared" si="11"/>
        <v>337592</v>
      </c>
      <c r="I33" s="6">
        <f t="shared" ref="I33:K33" si="12">I34+I40+I41+I42</f>
        <v>289700</v>
      </c>
      <c r="J33" s="6">
        <f t="shared" si="12"/>
        <v>298085</v>
      </c>
      <c r="K33" s="6">
        <f t="shared" si="12"/>
        <v>341210</v>
      </c>
      <c r="L33" s="47">
        <f t="shared" si="2"/>
        <v>34700</v>
      </c>
      <c r="M33" s="74">
        <f t="shared" si="3"/>
        <v>9928</v>
      </c>
      <c r="N33" s="47">
        <f t="shared" si="4"/>
        <v>3618</v>
      </c>
      <c r="O33" s="57"/>
      <c r="P33" s="57"/>
      <c r="Q33" s="57"/>
    </row>
    <row r="34" spans="1:17" ht="36.75" customHeight="1" x14ac:dyDescent="0.3">
      <c r="A34" s="9" t="s">
        <v>231</v>
      </c>
      <c r="B34" s="10" t="s">
        <v>230</v>
      </c>
      <c r="C34" s="89">
        <f t="shared" ref="C34:H34" si="13">SUM(C35:C39)</f>
        <v>213200</v>
      </c>
      <c r="D34" s="89">
        <f t="shared" si="13"/>
        <v>240157</v>
      </c>
      <c r="E34" s="89">
        <f t="shared" si="13"/>
        <v>280592</v>
      </c>
      <c r="F34" s="89">
        <f t="shared" si="13"/>
        <v>213200</v>
      </c>
      <c r="G34" s="89">
        <f t="shared" si="13"/>
        <v>240157</v>
      </c>
      <c r="H34" s="89">
        <f t="shared" si="13"/>
        <v>280592</v>
      </c>
      <c r="I34" s="11">
        <f t="shared" ref="I34:K34" si="14">SUM(I35:I39)</f>
        <v>239500</v>
      </c>
      <c r="J34" s="11">
        <f t="shared" si="14"/>
        <v>250085</v>
      </c>
      <c r="K34" s="11">
        <f t="shared" si="14"/>
        <v>284210</v>
      </c>
      <c r="L34" s="52">
        <f t="shared" si="2"/>
        <v>26300</v>
      </c>
      <c r="M34" s="89">
        <f t="shared" si="3"/>
        <v>9928</v>
      </c>
      <c r="N34" s="52">
        <f t="shared" si="4"/>
        <v>3618</v>
      </c>
      <c r="O34" s="56"/>
      <c r="P34" s="56"/>
      <c r="Q34" s="56"/>
    </row>
    <row r="35" spans="1:17" s="15" customFormat="1" ht="35.25" hidden="1" customHeight="1" x14ac:dyDescent="0.3">
      <c r="A35" s="12" t="s">
        <v>229</v>
      </c>
      <c r="B35" s="13" t="s">
        <v>228</v>
      </c>
      <c r="C35" s="77">
        <v>167544</v>
      </c>
      <c r="D35" s="77">
        <v>192675</v>
      </c>
      <c r="E35" s="77">
        <v>231210</v>
      </c>
      <c r="F35" s="77">
        <v>167544</v>
      </c>
      <c r="G35" s="77">
        <v>192675</v>
      </c>
      <c r="H35" s="77">
        <v>231210</v>
      </c>
      <c r="I35" s="14">
        <v>185700</v>
      </c>
      <c r="J35" s="14">
        <v>197085</v>
      </c>
      <c r="K35" s="14">
        <v>231210</v>
      </c>
      <c r="L35" s="54">
        <f t="shared" si="2"/>
        <v>18156</v>
      </c>
      <c r="M35" s="77">
        <f t="shared" si="3"/>
        <v>4410</v>
      </c>
      <c r="N35" s="54">
        <f t="shared" si="4"/>
        <v>0</v>
      </c>
      <c r="O35" s="42"/>
      <c r="P35" s="42"/>
      <c r="Q35" s="42"/>
    </row>
    <row r="36" spans="1:17" s="15" customFormat="1" ht="50.25" hidden="1" customHeight="1" x14ac:dyDescent="0.3">
      <c r="A36" s="12" t="s">
        <v>227</v>
      </c>
      <c r="B36" s="13" t="s">
        <v>226</v>
      </c>
      <c r="C36" s="77"/>
      <c r="D36" s="77"/>
      <c r="E36" s="77"/>
      <c r="F36" s="77"/>
      <c r="G36" s="77"/>
      <c r="H36" s="77"/>
      <c r="I36" s="14"/>
      <c r="J36" s="14"/>
      <c r="K36" s="14"/>
      <c r="L36" s="54">
        <f t="shared" si="2"/>
        <v>0</v>
      </c>
      <c r="M36" s="77">
        <f t="shared" si="3"/>
        <v>0</v>
      </c>
      <c r="N36" s="54">
        <f t="shared" si="4"/>
        <v>0</v>
      </c>
      <c r="O36" s="42"/>
      <c r="P36" s="42"/>
      <c r="Q36" s="42"/>
    </row>
    <row r="37" spans="1:17" s="15" customFormat="1" ht="66.75" hidden="1" customHeight="1" x14ac:dyDescent="0.3">
      <c r="A37" s="12" t="s">
        <v>225</v>
      </c>
      <c r="B37" s="13" t="s">
        <v>224</v>
      </c>
      <c r="C37" s="77">
        <v>45656</v>
      </c>
      <c r="D37" s="77">
        <v>47482</v>
      </c>
      <c r="E37" s="77">
        <v>49382</v>
      </c>
      <c r="F37" s="77">
        <v>45656</v>
      </c>
      <c r="G37" s="77">
        <v>47482</v>
      </c>
      <c r="H37" s="77">
        <v>49382</v>
      </c>
      <c r="I37" s="14">
        <v>53800</v>
      </c>
      <c r="J37" s="14">
        <v>53000</v>
      </c>
      <c r="K37" s="14">
        <v>53000</v>
      </c>
      <c r="L37" s="54">
        <f t="shared" si="2"/>
        <v>8144</v>
      </c>
      <c r="M37" s="77">
        <f t="shared" si="3"/>
        <v>5518</v>
      </c>
      <c r="N37" s="54">
        <f t="shared" si="4"/>
        <v>3618</v>
      </c>
      <c r="O37" s="42"/>
      <c r="P37" s="42"/>
      <c r="Q37" s="42"/>
    </row>
    <row r="38" spans="1:17" s="15" customFormat="1" ht="66.75" hidden="1" customHeight="1" x14ac:dyDescent="0.3">
      <c r="A38" s="12" t="s">
        <v>223</v>
      </c>
      <c r="B38" s="13" t="s">
        <v>222</v>
      </c>
      <c r="C38" s="77"/>
      <c r="D38" s="77"/>
      <c r="E38" s="77"/>
      <c r="F38" s="77"/>
      <c r="G38" s="77"/>
      <c r="H38" s="77"/>
      <c r="I38" s="14"/>
      <c r="J38" s="14"/>
      <c r="K38" s="14"/>
      <c r="L38" s="54">
        <f t="shared" si="2"/>
        <v>0</v>
      </c>
      <c r="M38" s="77">
        <f t="shared" si="3"/>
        <v>0</v>
      </c>
      <c r="N38" s="54">
        <f t="shared" si="4"/>
        <v>0</v>
      </c>
      <c r="O38" s="42"/>
      <c r="P38" s="42"/>
      <c r="Q38" s="42"/>
    </row>
    <row r="39" spans="1:17" s="15" customFormat="1" ht="50.25" hidden="1" customHeight="1" x14ac:dyDescent="0.3">
      <c r="A39" s="12" t="s">
        <v>221</v>
      </c>
      <c r="B39" s="13" t="s">
        <v>220</v>
      </c>
      <c r="C39" s="77"/>
      <c r="D39" s="77"/>
      <c r="E39" s="77"/>
      <c r="F39" s="77"/>
      <c r="G39" s="77"/>
      <c r="H39" s="77"/>
      <c r="I39" s="14"/>
      <c r="J39" s="14"/>
      <c r="K39" s="14"/>
      <c r="L39" s="54">
        <f t="shared" si="2"/>
        <v>0</v>
      </c>
      <c r="M39" s="77">
        <f t="shared" si="3"/>
        <v>0</v>
      </c>
      <c r="N39" s="54">
        <f t="shared" si="4"/>
        <v>0</v>
      </c>
      <c r="O39" s="42"/>
      <c r="P39" s="42"/>
      <c r="Q39" s="42"/>
    </row>
    <row r="40" spans="1:17" ht="36.75" customHeight="1" x14ac:dyDescent="0.3">
      <c r="A40" s="9" t="s">
        <v>219</v>
      </c>
      <c r="B40" s="10" t="s">
        <v>218</v>
      </c>
      <c r="C40" s="89"/>
      <c r="D40" s="89"/>
      <c r="E40" s="89"/>
      <c r="F40" s="89"/>
      <c r="G40" s="89"/>
      <c r="H40" s="89"/>
      <c r="I40" s="11"/>
      <c r="J40" s="11"/>
      <c r="K40" s="11"/>
      <c r="L40" s="52">
        <f t="shared" si="2"/>
        <v>0</v>
      </c>
      <c r="M40" s="89">
        <f t="shared" si="3"/>
        <v>0</v>
      </c>
      <c r="N40" s="52">
        <f t="shared" si="4"/>
        <v>0</v>
      </c>
      <c r="O40" s="56"/>
      <c r="P40" s="56"/>
      <c r="Q40" s="56"/>
    </row>
    <row r="41" spans="1:17" ht="22.5" customHeight="1" x14ac:dyDescent="0.3">
      <c r="A41" s="9" t="s">
        <v>217</v>
      </c>
      <c r="B41" s="10" t="s">
        <v>216</v>
      </c>
      <c r="C41" s="89"/>
      <c r="D41" s="89"/>
      <c r="E41" s="89"/>
      <c r="F41" s="89"/>
      <c r="G41" s="89"/>
      <c r="H41" s="89"/>
      <c r="I41" s="11"/>
      <c r="J41" s="11"/>
      <c r="K41" s="11"/>
      <c r="L41" s="52">
        <f t="shared" si="2"/>
        <v>0</v>
      </c>
      <c r="M41" s="89">
        <f t="shared" si="3"/>
        <v>0</v>
      </c>
      <c r="N41" s="52">
        <f t="shared" si="4"/>
        <v>0</v>
      </c>
      <c r="O41" s="56"/>
      <c r="P41" s="56"/>
      <c r="Q41" s="56"/>
    </row>
    <row r="42" spans="1:17" ht="36.75" customHeight="1" x14ac:dyDescent="0.3">
      <c r="A42" s="9" t="s">
        <v>215</v>
      </c>
      <c r="B42" s="10" t="s">
        <v>214</v>
      </c>
      <c r="C42" s="89">
        <v>41800</v>
      </c>
      <c r="D42" s="89">
        <v>48000</v>
      </c>
      <c r="E42" s="89">
        <v>57000</v>
      </c>
      <c r="F42" s="89">
        <v>41800</v>
      </c>
      <c r="G42" s="89">
        <v>48000</v>
      </c>
      <c r="H42" s="89">
        <v>57000</v>
      </c>
      <c r="I42" s="11">
        <v>50200</v>
      </c>
      <c r="J42" s="11">
        <v>48000</v>
      </c>
      <c r="K42" s="11">
        <v>57000</v>
      </c>
      <c r="L42" s="52">
        <f t="shared" si="2"/>
        <v>8400</v>
      </c>
      <c r="M42" s="89">
        <f t="shared" si="3"/>
        <v>0</v>
      </c>
      <c r="N42" s="52">
        <f t="shared" si="4"/>
        <v>0</v>
      </c>
      <c r="O42" s="56"/>
      <c r="P42" s="56"/>
      <c r="Q42" s="56"/>
    </row>
    <row r="43" spans="1:17" s="7" customFormat="1" ht="29.25" customHeight="1" x14ac:dyDescent="0.3">
      <c r="A43" s="4" t="s">
        <v>213</v>
      </c>
      <c r="B43" s="8" t="s">
        <v>212</v>
      </c>
      <c r="C43" s="74">
        <f t="shared" ref="C43:H43" si="15">SUM(C44:C45)</f>
        <v>676092</v>
      </c>
      <c r="D43" s="74">
        <f t="shared" si="15"/>
        <v>672349</v>
      </c>
      <c r="E43" s="74">
        <f t="shared" si="15"/>
        <v>679794</v>
      </c>
      <c r="F43" s="74">
        <f t="shared" si="15"/>
        <v>676092</v>
      </c>
      <c r="G43" s="74">
        <f t="shared" si="15"/>
        <v>672349</v>
      </c>
      <c r="H43" s="74">
        <f t="shared" si="15"/>
        <v>679794</v>
      </c>
      <c r="I43" s="6">
        <f t="shared" ref="I43:K43" si="16">SUM(I44:I45)</f>
        <v>590546.5</v>
      </c>
      <c r="J43" s="6">
        <f t="shared" si="16"/>
        <v>652421</v>
      </c>
      <c r="K43" s="6">
        <f t="shared" si="16"/>
        <v>613150.5</v>
      </c>
      <c r="L43" s="47">
        <f t="shared" si="2"/>
        <v>-85545.5</v>
      </c>
      <c r="M43" s="74">
        <f t="shared" si="3"/>
        <v>-19928</v>
      </c>
      <c r="N43" s="47">
        <f t="shared" si="4"/>
        <v>-66643.5</v>
      </c>
      <c r="O43" s="57"/>
      <c r="P43" s="57"/>
      <c r="Q43" s="57"/>
    </row>
    <row r="44" spans="1:17" ht="27" customHeight="1" x14ac:dyDescent="0.3">
      <c r="A44" s="9" t="s">
        <v>211</v>
      </c>
      <c r="B44" s="10" t="s">
        <v>210</v>
      </c>
      <c r="C44" s="89">
        <v>82234</v>
      </c>
      <c r="D44" s="89">
        <v>86346</v>
      </c>
      <c r="E44" s="89">
        <v>90664</v>
      </c>
      <c r="F44" s="89">
        <v>82234</v>
      </c>
      <c r="G44" s="89">
        <v>86346</v>
      </c>
      <c r="H44" s="89">
        <v>90664</v>
      </c>
      <c r="I44" s="11">
        <v>82702</v>
      </c>
      <c r="J44" s="11">
        <v>96140</v>
      </c>
      <c r="K44" s="11">
        <v>100947.6</v>
      </c>
      <c r="L44" s="52">
        <f t="shared" si="2"/>
        <v>468</v>
      </c>
      <c r="M44" s="89">
        <f t="shared" si="3"/>
        <v>9794</v>
      </c>
      <c r="N44" s="52">
        <f t="shared" si="4"/>
        <v>10283.600000000006</v>
      </c>
      <c r="O44" s="56"/>
      <c r="P44" s="56"/>
      <c r="Q44" s="56"/>
    </row>
    <row r="45" spans="1:17" ht="27" customHeight="1" x14ac:dyDescent="0.3">
      <c r="A45" s="9" t="s">
        <v>209</v>
      </c>
      <c r="B45" s="10" t="s">
        <v>208</v>
      </c>
      <c r="C45" s="89">
        <f t="shared" ref="C45:H45" si="17">C46+C47</f>
        <v>593858</v>
      </c>
      <c r="D45" s="89">
        <f t="shared" si="17"/>
        <v>586003</v>
      </c>
      <c r="E45" s="89">
        <f t="shared" si="17"/>
        <v>589130</v>
      </c>
      <c r="F45" s="89">
        <f t="shared" si="17"/>
        <v>593858</v>
      </c>
      <c r="G45" s="89">
        <f t="shared" si="17"/>
        <v>586003</v>
      </c>
      <c r="H45" s="89">
        <f t="shared" si="17"/>
        <v>589130</v>
      </c>
      <c r="I45" s="11">
        <f t="shared" ref="I45:K45" si="18">I46+I47</f>
        <v>507844.5</v>
      </c>
      <c r="J45" s="11">
        <f t="shared" si="18"/>
        <v>556281</v>
      </c>
      <c r="K45" s="11">
        <f t="shared" si="18"/>
        <v>512202.89999999997</v>
      </c>
      <c r="L45" s="52">
        <f t="shared" si="2"/>
        <v>-86013.5</v>
      </c>
      <c r="M45" s="89">
        <f t="shared" si="3"/>
        <v>-29722</v>
      </c>
      <c r="N45" s="52">
        <f t="shared" si="4"/>
        <v>-76927.100000000035</v>
      </c>
      <c r="O45" s="56"/>
      <c r="P45" s="56"/>
      <c r="Q45" s="56"/>
    </row>
    <row r="46" spans="1:17" s="15" customFormat="1" ht="36" customHeight="1" x14ac:dyDescent="0.3">
      <c r="A46" s="12" t="s">
        <v>207</v>
      </c>
      <c r="B46" s="13" t="s">
        <v>206</v>
      </c>
      <c r="C46" s="77">
        <v>439073</v>
      </c>
      <c r="D46" s="77">
        <v>429670</v>
      </c>
      <c r="E46" s="77">
        <v>429670</v>
      </c>
      <c r="F46" s="77">
        <v>439073</v>
      </c>
      <c r="G46" s="77">
        <v>429670</v>
      </c>
      <c r="H46" s="77">
        <v>429670</v>
      </c>
      <c r="I46" s="14">
        <v>334463.7</v>
      </c>
      <c r="J46" s="14">
        <f>429670-18782-10000-9794-9928</f>
        <v>381166</v>
      </c>
      <c r="K46" s="14">
        <v>335337.09999999998</v>
      </c>
      <c r="L46" s="54">
        <f t="shared" si="2"/>
        <v>-104609.29999999999</v>
      </c>
      <c r="M46" s="77">
        <f t="shared" si="3"/>
        <v>-48504</v>
      </c>
      <c r="N46" s="54">
        <f t="shared" si="4"/>
        <v>-94332.900000000023</v>
      </c>
      <c r="O46" s="42"/>
      <c r="P46" s="42"/>
      <c r="Q46" s="42"/>
    </row>
    <row r="47" spans="1:17" s="15" customFormat="1" ht="36" customHeight="1" x14ac:dyDescent="0.3">
      <c r="A47" s="12" t="s">
        <v>205</v>
      </c>
      <c r="B47" s="13" t="s">
        <v>204</v>
      </c>
      <c r="C47" s="77">
        <v>154785</v>
      </c>
      <c r="D47" s="77">
        <v>156333</v>
      </c>
      <c r="E47" s="77">
        <v>159460</v>
      </c>
      <c r="F47" s="77">
        <v>154785</v>
      </c>
      <c r="G47" s="77">
        <v>156333</v>
      </c>
      <c r="H47" s="77">
        <v>159460</v>
      </c>
      <c r="I47" s="14">
        <v>173380.8</v>
      </c>
      <c r="J47" s="14">
        <f>156333+18782</f>
        <v>175115</v>
      </c>
      <c r="K47" s="14">
        <v>176865.8</v>
      </c>
      <c r="L47" s="54">
        <f t="shared" si="2"/>
        <v>18595.799999999988</v>
      </c>
      <c r="M47" s="77">
        <f t="shared" si="3"/>
        <v>18782</v>
      </c>
      <c r="N47" s="54">
        <f t="shared" si="4"/>
        <v>17405.799999999988</v>
      </c>
      <c r="O47" s="42"/>
      <c r="P47" s="42"/>
      <c r="Q47" s="42"/>
    </row>
    <row r="48" spans="1:17" s="7" customFormat="1" ht="29.25" customHeight="1" x14ac:dyDescent="0.3">
      <c r="A48" s="4" t="s">
        <v>203</v>
      </c>
      <c r="B48" s="8" t="s">
        <v>202</v>
      </c>
      <c r="C48" s="74">
        <f t="shared" ref="C48:H48" si="19">C49+C50+C51</f>
        <v>17000</v>
      </c>
      <c r="D48" s="74">
        <f t="shared" si="19"/>
        <v>17500</v>
      </c>
      <c r="E48" s="74">
        <f t="shared" si="19"/>
        <v>17500</v>
      </c>
      <c r="F48" s="74">
        <f t="shared" si="19"/>
        <v>17000</v>
      </c>
      <c r="G48" s="74">
        <f t="shared" si="19"/>
        <v>17500</v>
      </c>
      <c r="H48" s="74">
        <f t="shared" si="19"/>
        <v>17500</v>
      </c>
      <c r="I48" s="6">
        <f t="shared" ref="I48:K48" si="20">I49+I50+I51</f>
        <v>17216.400000000001</v>
      </c>
      <c r="J48" s="6">
        <f t="shared" si="20"/>
        <v>17500</v>
      </c>
      <c r="K48" s="6">
        <f t="shared" si="20"/>
        <v>17500</v>
      </c>
      <c r="L48" s="47">
        <f t="shared" si="2"/>
        <v>216.40000000000146</v>
      </c>
      <c r="M48" s="74">
        <f t="shared" si="3"/>
        <v>0</v>
      </c>
      <c r="N48" s="47">
        <f t="shared" si="4"/>
        <v>0</v>
      </c>
      <c r="O48" s="57"/>
      <c r="P48" s="57"/>
      <c r="Q48" s="57"/>
    </row>
    <row r="49" spans="1:17" ht="51.75" customHeight="1" x14ac:dyDescent="0.3">
      <c r="A49" s="9" t="s">
        <v>201</v>
      </c>
      <c r="B49" s="10" t="s">
        <v>200</v>
      </c>
      <c r="C49" s="89">
        <v>17000</v>
      </c>
      <c r="D49" s="89">
        <v>17500</v>
      </c>
      <c r="E49" s="89">
        <v>17500</v>
      </c>
      <c r="F49" s="89">
        <v>17000</v>
      </c>
      <c r="G49" s="89">
        <v>17500</v>
      </c>
      <c r="H49" s="89">
        <v>17500</v>
      </c>
      <c r="I49" s="11">
        <v>17200</v>
      </c>
      <c r="J49" s="11">
        <v>17500</v>
      </c>
      <c r="K49" s="11">
        <v>17500</v>
      </c>
      <c r="L49" s="52">
        <f t="shared" si="2"/>
        <v>200</v>
      </c>
      <c r="M49" s="89">
        <f t="shared" si="3"/>
        <v>0</v>
      </c>
      <c r="N49" s="52">
        <f t="shared" si="4"/>
        <v>0</v>
      </c>
      <c r="O49" s="56"/>
      <c r="P49" s="56"/>
      <c r="Q49" s="56"/>
    </row>
    <row r="50" spans="1:17" ht="31.5" customHeight="1" x14ac:dyDescent="0.3">
      <c r="A50" s="9" t="s">
        <v>199</v>
      </c>
      <c r="B50" s="10" t="s">
        <v>198</v>
      </c>
      <c r="C50" s="89"/>
      <c r="D50" s="89"/>
      <c r="E50" s="89"/>
      <c r="F50" s="89"/>
      <c r="G50" s="89"/>
      <c r="H50" s="89"/>
      <c r="I50" s="11">
        <v>10</v>
      </c>
      <c r="J50" s="11">
        <v>0</v>
      </c>
      <c r="K50" s="11">
        <v>0</v>
      </c>
      <c r="L50" s="52">
        <f t="shared" si="2"/>
        <v>10</v>
      </c>
      <c r="M50" s="89">
        <f t="shared" si="3"/>
        <v>0</v>
      </c>
      <c r="N50" s="52">
        <f t="shared" si="4"/>
        <v>0</v>
      </c>
      <c r="O50" s="56"/>
      <c r="P50" s="56"/>
      <c r="Q50" s="56"/>
    </row>
    <row r="51" spans="1:17" ht="84" customHeight="1" x14ac:dyDescent="0.3">
      <c r="A51" s="9" t="s">
        <v>197</v>
      </c>
      <c r="B51" s="10" t="s">
        <v>196</v>
      </c>
      <c r="C51" s="89"/>
      <c r="D51" s="89"/>
      <c r="E51" s="89"/>
      <c r="F51" s="89"/>
      <c r="G51" s="89"/>
      <c r="H51" s="89"/>
      <c r="I51" s="11">
        <v>6.4</v>
      </c>
      <c r="J51" s="11">
        <v>0</v>
      </c>
      <c r="K51" s="11">
        <v>0</v>
      </c>
      <c r="L51" s="52">
        <f t="shared" si="2"/>
        <v>6.4</v>
      </c>
      <c r="M51" s="89">
        <f t="shared" si="3"/>
        <v>0</v>
      </c>
      <c r="N51" s="52">
        <f t="shared" si="4"/>
        <v>0</v>
      </c>
      <c r="O51" s="56"/>
      <c r="P51" s="56"/>
      <c r="Q51" s="56"/>
    </row>
    <row r="52" spans="1:17" s="7" customFormat="1" ht="32.25" hidden="1" customHeight="1" x14ac:dyDescent="0.3">
      <c r="A52" s="4" t="s">
        <v>195</v>
      </c>
      <c r="B52" s="8" t="s">
        <v>194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6">
        <v>0</v>
      </c>
      <c r="J52" s="6">
        <v>0</v>
      </c>
      <c r="K52" s="6">
        <v>0</v>
      </c>
      <c r="L52" s="47">
        <f t="shared" si="2"/>
        <v>0</v>
      </c>
      <c r="M52" s="74">
        <f t="shared" si="3"/>
        <v>0</v>
      </c>
      <c r="N52" s="47">
        <f t="shared" si="4"/>
        <v>0</v>
      </c>
      <c r="O52" s="57"/>
      <c r="P52" s="57"/>
      <c r="Q52" s="57"/>
    </row>
    <row r="53" spans="1:17" s="7" customFormat="1" ht="36.75" customHeight="1" x14ac:dyDescent="0.3">
      <c r="A53" s="4" t="s">
        <v>193</v>
      </c>
      <c r="B53" s="8" t="s">
        <v>192</v>
      </c>
      <c r="C53" s="74">
        <f t="shared" ref="C53:H53" si="21">C54+C55+C61+C62+C66</f>
        <v>130607.9</v>
      </c>
      <c r="D53" s="74">
        <f t="shared" si="21"/>
        <v>126587.6</v>
      </c>
      <c r="E53" s="74">
        <f t="shared" si="21"/>
        <v>129922.09999999999</v>
      </c>
      <c r="F53" s="74">
        <f t="shared" si="21"/>
        <v>130607.9</v>
      </c>
      <c r="G53" s="74">
        <f t="shared" si="21"/>
        <v>150758.1</v>
      </c>
      <c r="H53" s="74">
        <f t="shared" si="21"/>
        <v>150501.30000000002</v>
      </c>
      <c r="I53" s="6">
        <f t="shared" ref="I53:K53" si="22">I54+I55+I61+I62+I66</f>
        <v>146281.98514</v>
      </c>
      <c r="J53" s="6">
        <f t="shared" si="22"/>
        <v>150758.1</v>
      </c>
      <c r="K53" s="6">
        <f t="shared" si="22"/>
        <v>153729.79999999999</v>
      </c>
      <c r="L53" s="47">
        <f t="shared" si="2"/>
        <v>15674.08514000001</v>
      </c>
      <c r="M53" s="74">
        <f t="shared" si="3"/>
        <v>0</v>
      </c>
      <c r="N53" s="47">
        <f t="shared" si="4"/>
        <v>3228.4999999999709</v>
      </c>
      <c r="O53" s="57"/>
      <c r="P53" s="57"/>
      <c r="Q53" s="57"/>
    </row>
    <row r="54" spans="1:17" ht="21" hidden="1" customHeight="1" x14ac:dyDescent="0.3">
      <c r="A54" s="9" t="s">
        <v>191</v>
      </c>
      <c r="B54" s="10" t="s">
        <v>190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11">
        <v>0</v>
      </c>
      <c r="J54" s="11">
        <v>0</v>
      </c>
      <c r="K54" s="11">
        <v>0</v>
      </c>
      <c r="L54" s="52">
        <f t="shared" si="2"/>
        <v>0</v>
      </c>
      <c r="M54" s="89">
        <f t="shared" si="3"/>
        <v>0</v>
      </c>
      <c r="N54" s="52">
        <f t="shared" si="4"/>
        <v>0</v>
      </c>
      <c r="O54" s="56"/>
      <c r="P54" s="56"/>
      <c r="Q54" s="56"/>
    </row>
    <row r="55" spans="1:17" ht="81.75" customHeight="1" x14ac:dyDescent="0.3">
      <c r="A55" s="9" t="s">
        <v>189</v>
      </c>
      <c r="B55" s="18" t="s">
        <v>188</v>
      </c>
      <c r="C55" s="89">
        <f t="shared" ref="C55:H55" si="23">SUM(C56:C60)</f>
        <v>108763.29999999999</v>
      </c>
      <c r="D55" s="89">
        <f t="shared" si="23"/>
        <v>100599</v>
      </c>
      <c r="E55" s="89">
        <f t="shared" si="23"/>
        <v>103933.49999999999</v>
      </c>
      <c r="F55" s="89">
        <f t="shared" si="23"/>
        <v>108763.29999999999</v>
      </c>
      <c r="G55" s="89">
        <f t="shared" si="23"/>
        <v>124769.5</v>
      </c>
      <c r="H55" s="89">
        <f t="shared" si="23"/>
        <v>124512.7</v>
      </c>
      <c r="I55" s="11">
        <f t="shared" ref="I55:K55" si="24">SUM(I56:I60)</f>
        <v>121412.28494999999</v>
      </c>
      <c r="J55" s="11">
        <f t="shared" si="24"/>
        <v>124769.5</v>
      </c>
      <c r="K55" s="11">
        <f t="shared" si="24"/>
        <v>127578.3</v>
      </c>
      <c r="L55" s="52">
        <f t="shared" si="2"/>
        <v>12648.984949999998</v>
      </c>
      <c r="M55" s="89">
        <f t="shared" si="3"/>
        <v>0</v>
      </c>
      <c r="N55" s="52">
        <f t="shared" si="4"/>
        <v>3065.6000000000058</v>
      </c>
      <c r="O55" s="56"/>
      <c r="P55" s="56"/>
      <c r="Q55" s="56"/>
    </row>
    <row r="56" spans="1:17" ht="83.25" customHeight="1" x14ac:dyDescent="0.3">
      <c r="A56" s="9" t="s">
        <v>187</v>
      </c>
      <c r="B56" s="19" t="s">
        <v>186</v>
      </c>
      <c r="C56" s="89">
        <v>97724.4</v>
      </c>
      <c r="D56" s="89">
        <v>90534.6</v>
      </c>
      <c r="E56" s="89">
        <v>94125.9</v>
      </c>
      <c r="F56" s="89">
        <v>97724.4</v>
      </c>
      <c r="G56" s="89">
        <v>114705.1</v>
      </c>
      <c r="H56" s="89">
        <v>114705.1</v>
      </c>
      <c r="I56" s="11">
        <v>111562.3</v>
      </c>
      <c r="J56" s="11">
        <v>114705.1</v>
      </c>
      <c r="K56" s="11">
        <v>118098.2</v>
      </c>
      <c r="L56" s="52">
        <f t="shared" si="2"/>
        <v>13837.900000000009</v>
      </c>
      <c r="M56" s="89">
        <f t="shared" si="3"/>
        <v>0</v>
      </c>
      <c r="N56" s="52">
        <f t="shared" si="4"/>
        <v>3393.0999999999913</v>
      </c>
      <c r="O56" s="56"/>
      <c r="P56" s="56"/>
      <c r="Q56" s="56"/>
    </row>
    <row r="57" spans="1:17" ht="83.25" customHeight="1" x14ac:dyDescent="0.3">
      <c r="A57" s="9" t="s">
        <v>185</v>
      </c>
      <c r="B57" s="19" t="s">
        <v>184</v>
      </c>
      <c r="C57" s="89">
        <v>7123</v>
      </c>
      <c r="D57" s="89">
        <v>6148.5</v>
      </c>
      <c r="E57" s="89">
        <v>6005.7</v>
      </c>
      <c r="F57" s="89">
        <v>7123</v>
      </c>
      <c r="G57" s="89">
        <v>6148.5</v>
      </c>
      <c r="H57" s="89">
        <v>6005.7</v>
      </c>
      <c r="I57" s="11">
        <v>6250.2</v>
      </c>
      <c r="J57" s="11">
        <v>6148.5</v>
      </c>
      <c r="K57" s="11">
        <v>6250.2</v>
      </c>
      <c r="L57" s="52">
        <f t="shared" si="2"/>
        <v>-872.80000000000018</v>
      </c>
      <c r="M57" s="89">
        <f t="shared" si="3"/>
        <v>0</v>
      </c>
      <c r="N57" s="52">
        <f t="shared" si="4"/>
        <v>244.5</v>
      </c>
      <c r="O57" s="56"/>
      <c r="P57" s="56"/>
      <c r="Q57" s="56"/>
    </row>
    <row r="58" spans="1:17" ht="63.75" customHeight="1" x14ac:dyDescent="0.3">
      <c r="A58" s="9" t="s">
        <v>183</v>
      </c>
      <c r="B58" s="19" t="s">
        <v>182</v>
      </c>
      <c r="C58" s="89">
        <v>1828.5</v>
      </c>
      <c r="D58" s="89">
        <v>1828.5</v>
      </c>
      <c r="E58" s="89">
        <v>1828.5</v>
      </c>
      <c r="F58" s="89">
        <v>1828.5</v>
      </c>
      <c r="G58" s="89">
        <v>1828.5</v>
      </c>
      <c r="H58" s="89">
        <v>1828.5</v>
      </c>
      <c r="I58" s="11">
        <v>1444.2</v>
      </c>
      <c r="J58" s="11">
        <v>1828.5</v>
      </c>
      <c r="K58" s="11">
        <v>1430.6</v>
      </c>
      <c r="L58" s="52">
        <f t="shared" si="2"/>
        <v>-384.29999999999995</v>
      </c>
      <c r="M58" s="89">
        <f t="shared" si="3"/>
        <v>0</v>
      </c>
      <c r="N58" s="52">
        <f t="shared" si="4"/>
        <v>-397.90000000000009</v>
      </c>
      <c r="O58" s="56"/>
      <c r="P58" s="56"/>
      <c r="Q58" s="56"/>
    </row>
    <row r="59" spans="1:17" ht="38.25" customHeight="1" x14ac:dyDescent="0.3">
      <c r="A59" s="20" t="s">
        <v>181</v>
      </c>
      <c r="B59" s="19" t="s">
        <v>180</v>
      </c>
      <c r="C59" s="89">
        <v>2087.4</v>
      </c>
      <c r="D59" s="89">
        <v>2087.4</v>
      </c>
      <c r="E59" s="89">
        <v>1973.4</v>
      </c>
      <c r="F59" s="89">
        <v>2087.4</v>
      </c>
      <c r="G59" s="89">
        <v>2087.4</v>
      </c>
      <c r="H59" s="89">
        <v>1973.4</v>
      </c>
      <c r="I59" s="11">
        <v>2047.4</v>
      </c>
      <c r="J59" s="11">
        <v>2087.4</v>
      </c>
      <c r="K59" s="11">
        <v>1799.3</v>
      </c>
      <c r="L59" s="52">
        <f t="shared" si="2"/>
        <v>-40</v>
      </c>
      <c r="M59" s="89">
        <f t="shared" si="3"/>
        <v>0</v>
      </c>
      <c r="N59" s="52">
        <f t="shared" si="4"/>
        <v>-174.10000000000014</v>
      </c>
      <c r="O59" s="56"/>
      <c r="P59" s="56"/>
      <c r="Q59" s="56"/>
    </row>
    <row r="60" spans="1:17" ht="112.5" customHeight="1" x14ac:dyDescent="0.3">
      <c r="A60" s="20" t="s">
        <v>179</v>
      </c>
      <c r="B60" s="19" t="s">
        <v>178</v>
      </c>
      <c r="C60" s="89"/>
      <c r="D60" s="89"/>
      <c r="E60" s="89"/>
      <c r="F60" s="89"/>
      <c r="G60" s="89"/>
      <c r="H60" s="89"/>
      <c r="I60" s="11">
        <v>108.18495</v>
      </c>
      <c r="J60" s="11">
        <v>0</v>
      </c>
      <c r="K60" s="11">
        <v>0</v>
      </c>
      <c r="L60" s="52">
        <f t="shared" si="2"/>
        <v>108.18495</v>
      </c>
      <c r="M60" s="89">
        <f t="shared" si="3"/>
        <v>0</v>
      </c>
      <c r="N60" s="52">
        <f t="shared" si="4"/>
        <v>0</v>
      </c>
      <c r="O60" s="56"/>
      <c r="P60" s="56"/>
      <c r="Q60" s="56"/>
    </row>
    <row r="61" spans="1:17" ht="54" customHeight="1" x14ac:dyDescent="0.3">
      <c r="A61" s="9" t="s">
        <v>177</v>
      </c>
      <c r="B61" s="10" t="s">
        <v>176</v>
      </c>
      <c r="C61" s="89"/>
      <c r="D61" s="89"/>
      <c r="E61" s="89"/>
      <c r="F61" s="89"/>
      <c r="G61" s="89"/>
      <c r="H61" s="89"/>
      <c r="I61" s="11">
        <v>140.18</v>
      </c>
      <c r="J61" s="11">
        <v>0</v>
      </c>
      <c r="K61" s="11">
        <v>0</v>
      </c>
      <c r="L61" s="52">
        <f t="shared" si="2"/>
        <v>140.18</v>
      </c>
      <c r="M61" s="89">
        <f t="shared" si="3"/>
        <v>0</v>
      </c>
      <c r="N61" s="52">
        <f t="shared" si="4"/>
        <v>0</v>
      </c>
      <c r="O61" s="56"/>
      <c r="P61" s="56"/>
      <c r="Q61" s="56"/>
    </row>
    <row r="62" spans="1:17" ht="80.25" customHeight="1" x14ac:dyDescent="0.3">
      <c r="A62" s="9" t="s">
        <v>174</v>
      </c>
      <c r="B62" s="10" t="s">
        <v>175</v>
      </c>
      <c r="C62" s="89">
        <f t="shared" ref="C62:E62" si="25">SUM(C63:C64)</f>
        <v>18850</v>
      </c>
      <c r="D62" s="89">
        <f t="shared" si="25"/>
        <v>22350</v>
      </c>
      <c r="E62" s="89">
        <f t="shared" si="25"/>
        <v>22350</v>
      </c>
      <c r="F62" s="89">
        <f>SUM(F63:F65)</f>
        <v>18850</v>
      </c>
      <c r="G62" s="89">
        <f t="shared" ref="G62:K62" si="26">SUM(G63:G65)</f>
        <v>22350</v>
      </c>
      <c r="H62" s="89">
        <f t="shared" si="26"/>
        <v>22350</v>
      </c>
      <c r="I62" s="11">
        <f t="shared" si="26"/>
        <v>21055</v>
      </c>
      <c r="J62" s="11">
        <f t="shared" si="26"/>
        <v>22350</v>
      </c>
      <c r="K62" s="11">
        <f t="shared" si="26"/>
        <v>22350</v>
      </c>
      <c r="L62" s="52">
        <f t="shared" si="2"/>
        <v>2205</v>
      </c>
      <c r="M62" s="89">
        <f t="shared" si="3"/>
        <v>0</v>
      </c>
      <c r="N62" s="52">
        <f t="shared" si="4"/>
        <v>0</v>
      </c>
      <c r="O62" s="56"/>
      <c r="P62" s="56"/>
      <c r="Q62" s="56"/>
    </row>
    <row r="63" spans="1:17" s="15" customFormat="1" ht="38.25" hidden="1" customHeight="1" x14ac:dyDescent="0.3">
      <c r="A63" s="12" t="s">
        <v>369</v>
      </c>
      <c r="B63" s="13" t="s">
        <v>173</v>
      </c>
      <c r="C63" s="77">
        <v>18500</v>
      </c>
      <c r="D63" s="77">
        <v>22000</v>
      </c>
      <c r="E63" s="77">
        <v>22000</v>
      </c>
      <c r="F63" s="77">
        <v>18500</v>
      </c>
      <c r="G63" s="77">
        <v>22000</v>
      </c>
      <c r="H63" s="77">
        <v>22000</v>
      </c>
      <c r="I63" s="14">
        <v>21000</v>
      </c>
      <c r="J63" s="14">
        <v>22000</v>
      </c>
      <c r="K63" s="14">
        <v>22000</v>
      </c>
      <c r="L63" s="54">
        <f t="shared" si="2"/>
        <v>2500</v>
      </c>
      <c r="M63" s="77">
        <f t="shared" si="3"/>
        <v>0</v>
      </c>
      <c r="N63" s="54">
        <f t="shared" si="4"/>
        <v>0</v>
      </c>
      <c r="O63" s="42"/>
      <c r="P63" s="42"/>
      <c r="Q63" s="42"/>
    </row>
    <row r="64" spans="1:17" s="15" customFormat="1" ht="66" hidden="1" customHeight="1" x14ac:dyDescent="0.3">
      <c r="A64" s="12" t="s">
        <v>172</v>
      </c>
      <c r="B64" s="13" t="s">
        <v>171</v>
      </c>
      <c r="C64" s="77">
        <v>350</v>
      </c>
      <c r="D64" s="77">
        <v>350</v>
      </c>
      <c r="E64" s="77">
        <v>350</v>
      </c>
      <c r="F64" s="77">
        <v>350</v>
      </c>
      <c r="G64" s="77">
        <v>350</v>
      </c>
      <c r="H64" s="77">
        <v>350</v>
      </c>
      <c r="I64" s="14">
        <v>55</v>
      </c>
      <c r="J64" s="14">
        <v>350</v>
      </c>
      <c r="K64" s="14">
        <v>350</v>
      </c>
      <c r="L64" s="54">
        <f t="shared" si="2"/>
        <v>-295</v>
      </c>
      <c r="M64" s="77">
        <f t="shared" si="3"/>
        <v>0</v>
      </c>
      <c r="N64" s="54">
        <f t="shared" si="4"/>
        <v>0</v>
      </c>
      <c r="O64" s="42"/>
      <c r="P64" s="42"/>
      <c r="Q64" s="42"/>
    </row>
    <row r="65" spans="1:17" s="15" customFormat="1" ht="66.75" hidden="1" customHeight="1" x14ac:dyDescent="0.3">
      <c r="A65" s="12" t="s">
        <v>370</v>
      </c>
      <c r="B65" s="13" t="s">
        <v>371</v>
      </c>
      <c r="C65" s="77"/>
      <c r="D65" s="77"/>
      <c r="E65" s="77"/>
      <c r="F65" s="77"/>
      <c r="G65" s="77"/>
      <c r="H65" s="77"/>
      <c r="I65" s="97">
        <v>0</v>
      </c>
      <c r="J65" s="14">
        <v>0</v>
      </c>
      <c r="K65" s="14">
        <v>0</v>
      </c>
      <c r="L65" s="54">
        <f t="shared" ref="L65" si="27">I65-F65</f>
        <v>0</v>
      </c>
      <c r="M65" s="77">
        <f t="shared" ref="M65" si="28">J65-G65</f>
        <v>0</v>
      </c>
      <c r="N65" s="54">
        <f t="shared" ref="N65" si="29">K65-H65</f>
        <v>0</v>
      </c>
      <c r="O65" s="42"/>
      <c r="P65" s="42"/>
      <c r="Q65" s="42"/>
    </row>
    <row r="66" spans="1:17" ht="94.5" customHeight="1" x14ac:dyDescent="0.3">
      <c r="A66" s="9" t="s">
        <v>170</v>
      </c>
      <c r="B66" s="10" t="s">
        <v>169</v>
      </c>
      <c r="C66" s="89">
        <f t="shared" ref="C66:H66" si="30">SUM(C67:C68)</f>
        <v>2994.6</v>
      </c>
      <c r="D66" s="89">
        <f t="shared" si="30"/>
        <v>3638.6000000000004</v>
      </c>
      <c r="E66" s="89">
        <f t="shared" si="30"/>
        <v>3638.6000000000004</v>
      </c>
      <c r="F66" s="89">
        <f t="shared" si="30"/>
        <v>2994.6</v>
      </c>
      <c r="G66" s="89">
        <f t="shared" si="30"/>
        <v>3638.6000000000004</v>
      </c>
      <c r="H66" s="89">
        <f t="shared" si="30"/>
        <v>3638.6000000000004</v>
      </c>
      <c r="I66" s="11">
        <f t="shared" ref="I66:K66" si="31">SUM(I67:I68)</f>
        <v>3674.5201899999997</v>
      </c>
      <c r="J66" s="11">
        <f t="shared" si="31"/>
        <v>3638.6000000000004</v>
      </c>
      <c r="K66" s="11">
        <f t="shared" si="31"/>
        <v>3801.5</v>
      </c>
      <c r="L66" s="52">
        <f t="shared" si="2"/>
        <v>679.92018999999982</v>
      </c>
      <c r="M66" s="89">
        <f t="shared" si="3"/>
        <v>0</v>
      </c>
      <c r="N66" s="52">
        <f t="shared" si="4"/>
        <v>162.89999999999964</v>
      </c>
      <c r="O66" s="56"/>
      <c r="P66" s="56"/>
      <c r="Q66" s="56"/>
    </row>
    <row r="67" spans="1:17" s="15" customFormat="1" ht="50.25" hidden="1" customHeight="1" x14ac:dyDescent="0.3">
      <c r="A67" s="12" t="s">
        <v>168</v>
      </c>
      <c r="B67" s="13" t="s">
        <v>167</v>
      </c>
      <c r="C67" s="77">
        <v>1454.8</v>
      </c>
      <c r="D67" s="77">
        <v>2098.8000000000002</v>
      </c>
      <c r="E67" s="77">
        <v>2098.8000000000002</v>
      </c>
      <c r="F67" s="77">
        <v>1454.8</v>
      </c>
      <c r="G67" s="77">
        <v>2098.8000000000002</v>
      </c>
      <c r="H67" s="77">
        <v>2098.8000000000002</v>
      </c>
      <c r="I67" s="14">
        <v>2160.3641899999998</v>
      </c>
      <c r="J67" s="14">
        <v>2098.8000000000002</v>
      </c>
      <c r="K67" s="14">
        <v>2261.6999999999998</v>
      </c>
      <c r="L67" s="54">
        <f t="shared" si="2"/>
        <v>705.56418999999983</v>
      </c>
      <c r="M67" s="77">
        <f t="shared" si="3"/>
        <v>0</v>
      </c>
      <c r="N67" s="54">
        <f t="shared" si="4"/>
        <v>162.89999999999964</v>
      </c>
      <c r="O67" s="42"/>
      <c r="P67" s="42"/>
      <c r="Q67" s="42"/>
    </row>
    <row r="68" spans="1:17" s="15" customFormat="1" ht="51.75" hidden="1" customHeight="1" x14ac:dyDescent="0.3">
      <c r="A68" s="12" t="s">
        <v>166</v>
      </c>
      <c r="B68" s="13" t="s">
        <v>165</v>
      </c>
      <c r="C68" s="77">
        <v>1539.8</v>
      </c>
      <c r="D68" s="77">
        <v>1539.8</v>
      </c>
      <c r="E68" s="77">
        <v>1539.8</v>
      </c>
      <c r="F68" s="77">
        <v>1539.8</v>
      </c>
      <c r="G68" s="77">
        <v>1539.8</v>
      </c>
      <c r="H68" s="77">
        <v>1539.8</v>
      </c>
      <c r="I68" s="14">
        <v>1514.1559999999999</v>
      </c>
      <c r="J68" s="14">
        <v>1539.8</v>
      </c>
      <c r="K68" s="14">
        <v>1539.8</v>
      </c>
      <c r="L68" s="54">
        <f t="shared" si="2"/>
        <v>-25.644000000000005</v>
      </c>
      <c r="M68" s="77">
        <f t="shared" si="3"/>
        <v>0</v>
      </c>
      <c r="N68" s="54">
        <f t="shared" si="4"/>
        <v>0</v>
      </c>
      <c r="O68" s="42"/>
      <c r="P68" s="42"/>
      <c r="Q68" s="42"/>
    </row>
    <row r="69" spans="1:17" s="7" customFormat="1" ht="29.25" customHeight="1" x14ac:dyDescent="0.3">
      <c r="A69" s="4" t="s">
        <v>164</v>
      </c>
      <c r="B69" s="8" t="s">
        <v>163</v>
      </c>
      <c r="C69" s="74">
        <f t="shared" ref="C69:K69" si="32">C70</f>
        <v>2553</v>
      </c>
      <c r="D69" s="74">
        <f t="shared" si="32"/>
        <v>2588</v>
      </c>
      <c r="E69" s="74">
        <f t="shared" si="32"/>
        <v>2625</v>
      </c>
      <c r="F69" s="74">
        <f t="shared" si="32"/>
        <v>2553</v>
      </c>
      <c r="G69" s="74">
        <f t="shared" si="32"/>
        <v>2588</v>
      </c>
      <c r="H69" s="74">
        <f t="shared" si="32"/>
        <v>2625</v>
      </c>
      <c r="I69" s="6">
        <f t="shared" si="32"/>
        <v>2688.83052</v>
      </c>
      <c r="J69" s="6">
        <f t="shared" si="32"/>
        <v>2588</v>
      </c>
      <c r="K69" s="6">
        <f t="shared" si="32"/>
        <v>2625</v>
      </c>
      <c r="L69" s="47">
        <f t="shared" si="2"/>
        <v>135.83051999999998</v>
      </c>
      <c r="M69" s="74">
        <f t="shared" si="3"/>
        <v>0</v>
      </c>
      <c r="N69" s="47">
        <f t="shared" si="4"/>
        <v>0</v>
      </c>
      <c r="O69" s="57"/>
      <c r="P69" s="57"/>
      <c r="Q69" s="57"/>
    </row>
    <row r="70" spans="1:17" ht="29.25" customHeight="1" x14ac:dyDescent="0.3">
      <c r="A70" s="9" t="s">
        <v>162</v>
      </c>
      <c r="B70" s="10" t="s">
        <v>161</v>
      </c>
      <c r="C70" s="89">
        <f t="shared" ref="C70:H70" si="33">SUM(C71:C74)</f>
        <v>2553</v>
      </c>
      <c r="D70" s="89">
        <f t="shared" si="33"/>
        <v>2588</v>
      </c>
      <c r="E70" s="89">
        <f t="shared" si="33"/>
        <v>2625</v>
      </c>
      <c r="F70" s="89">
        <f t="shared" si="33"/>
        <v>2553</v>
      </c>
      <c r="G70" s="89">
        <f t="shared" si="33"/>
        <v>2588</v>
      </c>
      <c r="H70" s="89">
        <f t="shared" si="33"/>
        <v>2625</v>
      </c>
      <c r="I70" s="11">
        <f t="shared" ref="I70:K70" si="34">SUM(I71:I74)</f>
        <v>2688.83052</v>
      </c>
      <c r="J70" s="11">
        <f t="shared" si="34"/>
        <v>2588</v>
      </c>
      <c r="K70" s="11">
        <f t="shared" si="34"/>
        <v>2625</v>
      </c>
      <c r="L70" s="52">
        <f t="shared" si="2"/>
        <v>135.83051999999998</v>
      </c>
      <c r="M70" s="89">
        <f t="shared" si="3"/>
        <v>0</v>
      </c>
      <c r="N70" s="52">
        <f t="shared" si="4"/>
        <v>0</v>
      </c>
      <c r="O70" s="56"/>
      <c r="P70" s="56"/>
      <c r="Q70" s="56"/>
    </row>
    <row r="71" spans="1:17" s="15" customFormat="1" ht="33.75" hidden="1" customHeight="1" x14ac:dyDescent="0.3">
      <c r="A71" s="12" t="s">
        <v>160</v>
      </c>
      <c r="B71" s="13" t="s">
        <v>159</v>
      </c>
      <c r="C71" s="77">
        <v>1250</v>
      </c>
      <c r="D71" s="77">
        <v>1260</v>
      </c>
      <c r="E71" s="77">
        <v>1275</v>
      </c>
      <c r="F71" s="77">
        <v>1250</v>
      </c>
      <c r="G71" s="77">
        <v>1260</v>
      </c>
      <c r="H71" s="77">
        <v>1275</v>
      </c>
      <c r="I71" s="14">
        <v>1651.2</v>
      </c>
      <c r="J71" s="14">
        <v>1260</v>
      </c>
      <c r="K71" s="14">
        <v>1650</v>
      </c>
      <c r="L71" s="54">
        <f t="shared" si="2"/>
        <v>401.20000000000005</v>
      </c>
      <c r="M71" s="77">
        <f t="shared" si="3"/>
        <v>0</v>
      </c>
      <c r="N71" s="54">
        <f t="shared" si="4"/>
        <v>375</v>
      </c>
      <c r="O71" s="42"/>
      <c r="P71" s="42"/>
      <c r="Q71" s="42"/>
    </row>
    <row r="72" spans="1:17" s="15" customFormat="1" ht="24" hidden="1" customHeight="1" x14ac:dyDescent="0.3">
      <c r="A72" s="12" t="s">
        <v>158</v>
      </c>
      <c r="B72" s="13" t="s">
        <v>157</v>
      </c>
      <c r="C72" s="77">
        <v>1303</v>
      </c>
      <c r="D72" s="77">
        <v>1328</v>
      </c>
      <c r="E72" s="77">
        <v>1350</v>
      </c>
      <c r="F72" s="77">
        <v>1303</v>
      </c>
      <c r="G72" s="77">
        <v>1328</v>
      </c>
      <c r="H72" s="77">
        <v>1350</v>
      </c>
      <c r="I72" s="14">
        <v>135.19999999999999</v>
      </c>
      <c r="J72" s="14">
        <v>1328</v>
      </c>
      <c r="K72" s="14">
        <v>100</v>
      </c>
      <c r="L72" s="54">
        <f t="shared" si="2"/>
        <v>-1167.8</v>
      </c>
      <c r="M72" s="77">
        <f t="shared" si="3"/>
        <v>0</v>
      </c>
      <c r="N72" s="54">
        <f t="shared" si="4"/>
        <v>-1250</v>
      </c>
      <c r="O72" s="42"/>
      <c r="P72" s="42"/>
      <c r="Q72" s="42"/>
    </row>
    <row r="73" spans="1:17" s="15" customFormat="1" ht="24" hidden="1" customHeight="1" x14ac:dyDescent="0.3">
      <c r="A73" s="12" t="s">
        <v>156</v>
      </c>
      <c r="B73" s="13" t="s">
        <v>155</v>
      </c>
      <c r="C73" s="77"/>
      <c r="D73" s="77"/>
      <c r="E73" s="77"/>
      <c r="F73" s="77"/>
      <c r="G73" s="77"/>
      <c r="H73" s="77"/>
      <c r="I73" s="14">
        <v>898.83051999999998</v>
      </c>
      <c r="J73" s="14"/>
      <c r="K73" s="14">
        <v>875</v>
      </c>
      <c r="L73" s="54">
        <f t="shared" si="2"/>
        <v>898.83051999999998</v>
      </c>
      <c r="M73" s="77">
        <f t="shared" si="3"/>
        <v>0</v>
      </c>
      <c r="N73" s="54">
        <f t="shared" si="4"/>
        <v>875</v>
      </c>
      <c r="O73" s="42"/>
      <c r="P73" s="42"/>
      <c r="Q73" s="42"/>
    </row>
    <row r="74" spans="1:17" s="15" customFormat="1" ht="24" hidden="1" customHeight="1" x14ac:dyDescent="0.3">
      <c r="A74" s="12" t="s">
        <v>154</v>
      </c>
      <c r="B74" s="13" t="s">
        <v>153</v>
      </c>
      <c r="C74" s="77"/>
      <c r="D74" s="77"/>
      <c r="E74" s="77"/>
      <c r="F74" s="77"/>
      <c r="G74" s="77"/>
      <c r="H74" s="77"/>
      <c r="I74" s="14">
        <v>3.6</v>
      </c>
      <c r="J74" s="14"/>
      <c r="K74" s="14"/>
      <c r="L74" s="54">
        <f t="shared" si="2"/>
        <v>3.6</v>
      </c>
      <c r="M74" s="77">
        <f t="shared" si="3"/>
        <v>0</v>
      </c>
      <c r="N74" s="54">
        <f t="shared" si="4"/>
        <v>0</v>
      </c>
      <c r="O74" s="42"/>
      <c r="P74" s="42"/>
      <c r="Q74" s="42"/>
    </row>
    <row r="75" spans="1:17" s="15" customFormat="1" ht="52.5" hidden="1" customHeight="1" x14ac:dyDescent="0.3">
      <c r="A75" s="12" t="s">
        <v>285</v>
      </c>
      <c r="B75" s="13" t="s">
        <v>284</v>
      </c>
      <c r="C75" s="77"/>
      <c r="D75" s="77"/>
      <c r="E75" s="77"/>
      <c r="F75" s="77"/>
      <c r="G75" s="77"/>
      <c r="H75" s="77"/>
      <c r="I75" s="14"/>
      <c r="J75" s="14"/>
      <c r="K75" s="14"/>
      <c r="L75" s="54">
        <f t="shared" si="2"/>
        <v>0</v>
      </c>
      <c r="M75" s="77">
        <f t="shared" si="3"/>
        <v>0</v>
      </c>
      <c r="N75" s="54">
        <f t="shared" si="4"/>
        <v>0</v>
      </c>
      <c r="O75" s="42"/>
      <c r="P75" s="42"/>
      <c r="Q75" s="42"/>
    </row>
    <row r="76" spans="1:17" s="7" customFormat="1" ht="33.75" customHeight="1" x14ac:dyDescent="0.3">
      <c r="A76" s="4" t="s">
        <v>152</v>
      </c>
      <c r="B76" s="8" t="s">
        <v>151</v>
      </c>
      <c r="C76" s="74" t="e">
        <f>C77+C78+C82+C83</f>
        <v>#REF!</v>
      </c>
      <c r="D76" s="74" t="e">
        <f t="shared" ref="D76:H76" si="35">D77+D78+D82+D83</f>
        <v>#REF!</v>
      </c>
      <c r="E76" s="74" t="e">
        <f t="shared" si="35"/>
        <v>#REF!</v>
      </c>
      <c r="F76" s="74">
        <f t="shared" si="35"/>
        <v>174533.9</v>
      </c>
      <c r="G76" s="74">
        <f t="shared" si="35"/>
        <v>183533.9</v>
      </c>
      <c r="H76" s="74">
        <f t="shared" si="35"/>
        <v>183533.9</v>
      </c>
      <c r="I76" s="6">
        <f t="shared" ref="I76:K76" si="36">I77+I78+I82+I83</f>
        <v>189439.40784</v>
      </c>
      <c r="J76" s="6">
        <f t="shared" si="36"/>
        <v>183533.9</v>
      </c>
      <c r="K76" s="6">
        <f t="shared" si="36"/>
        <v>185595.4</v>
      </c>
      <c r="L76" s="47">
        <f t="shared" si="2"/>
        <v>14905.507840000006</v>
      </c>
      <c r="M76" s="74">
        <f t="shared" si="3"/>
        <v>0</v>
      </c>
      <c r="N76" s="47">
        <f t="shared" si="4"/>
        <v>2061.5</v>
      </c>
      <c r="O76" s="57"/>
      <c r="P76" s="57"/>
      <c r="Q76" s="57"/>
    </row>
    <row r="77" spans="1:17" ht="52.5" customHeight="1" x14ac:dyDescent="0.3">
      <c r="A77" s="9" t="s">
        <v>150</v>
      </c>
      <c r="B77" s="10" t="s">
        <v>149</v>
      </c>
      <c r="C77" s="89">
        <v>0</v>
      </c>
      <c r="D77" s="89">
        <v>0</v>
      </c>
      <c r="E77" s="89">
        <v>0</v>
      </c>
      <c r="F77" s="89"/>
      <c r="G77" s="89"/>
      <c r="H77" s="89"/>
      <c r="I77" s="11">
        <v>40.908000000000001</v>
      </c>
      <c r="J77" s="11">
        <v>0</v>
      </c>
      <c r="K77" s="11">
        <v>0</v>
      </c>
      <c r="L77" s="52">
        <f t="shared" si="2"/>
        <v>40.908000000000001</v>
      </c>
      <c r="M77" s="89">
        <f t="shared" si="3"/>
        <v>0</v>
      </c>
      <c r="N77" s="52">
        <f t="shared" si="4"/>
        <v>0</v>
      </c>
      <c r="O77" s="56"/>
      <c r="P77" s="56"/>
      <c r="Q77" s="56"/>
    </row>
    <row r="78" spans="1:17" ht="36" customHeight="1" x14ac:dyDescent="0.3">
      <c r="A78" s="9" t="s">
        <v>146</v>
      </c>
      <c r="B78" s="10" t="s">
        <v>148</v>
      </c>
      <c r="C78" s="89">
        <f t="shared" ref="C78:H78" si="37">SUM(C79:C81)</f>
        <v>4137.6000000000004</v>
      </c>
      <c r="D78" s="89">
        <f t="shared" si="37"/>
        <v>4137.6000000000004</v>
      </c>
      <c r="E78" s="89">
        <f t="shared" si="37"/>
        <v>4137.6000000000004</v>
      </c>
      <c r="F78" s="89">
        <f t="shared" si="37"/>
        <v>4137.6000000000004</v>
      </c>
      <c r="G78" s="89">
        <f t="shared" si="37"/>
        <v>4137.6000000000004</v>
      </c>
      <c r="H78" s="89">
        <f t="shared" si="37"/>
        <v>4137.6000000000004</v>
      </c>
      <c r="I78" s="11">
        <f t="shared" ref="I78:K78" si="38">SUM(I79:I81)</f>
        <v>3649.6</v>
      </c>
      <c r="J78" s="11">
        <f t="shared" si="38"/>
        <v>4137.6000000000004</v>
      </c>
      <c r="K78" s="11">
        <f t="shared" si="38"/>
        <v>3939.4</v>
      </c>
      <c r="L78" s="52">
        <f t="shared" si="2"/>
        <v>-488.00000000000045</v>
      </c>
      <c r="M78" s="89">
        <f t="shared" si="3"/>
        <v>0</v>
      </c>
      <c r="N78" s="52">
        <f t="shared" si="4"/>
        <v>-198.20000000000027</v>
      </c>
      <c r="O78" s="56"/>
      <c r="P78" s="56"/>
      <c r="Q78" s="56"/>
    </row>
    <row r="79" spans="1:17" s="15" customFormat="1" ht="33" hidden="1" customHeight="1" x14ac:dyDescent="0.3">
      <c r="A79" s="12" t="s">
        <v>146</v>
      </c>
      <c r="B79" s="13" t="s">
        <v>331</v>
      </c>
      <c r="C79" s="77">
        <v>4137.6000000000004</v>
      </c>
      <c r="D79" s="77">
        <v>4137.6000000000004</v>
      </c>
      <c r="E79" s="77">
        <v>4137.6000000000004</v>
      </c>
      <c r="F79" s="77">
        <v>4137.6000000000004</v>
      </c>
      <c r="G79" s="77">
        <v>4137.6000000000004</v>
      </c>
      <c r="H79" s="77">
        <v>4137.6000000000004</v>
      </c>
      <c r="I79" s="14">
        <v>3642.6</v>
      </c>
      <c r="J79" s="14">
        <v>4137.6000000000004</v>
      </c>
      <c r="K79" s="14">
        <v>3939.4</v>
      </c>
      <c r="L79" s="54">
        <f t="shared" si="2"/>
        <v>-495.00000000000045</v>
      </c>
      <c r="M79" s="77">
        <f t="shared" si="3"/>
        <v>0</v>
      </c>
      <c r="N79" s="54">
        <f t="shared" si="4"/>
        <v>-198.20000000000027</v>
      </c>
      <c r="O79" s="42"/>
      <c r="P79" s="42"/>
      <c r="Q79" s="42"/>
    </row>
    <row r="80" spans="1:17" s="15" customFormat="1" ht="33" hidden="1" customHeight="1" x14ac:dyDescent="0.3">
      <c r="A80" s="12" t="s">
        <v>146</v>
      </c>
      <c r="B80" s="13" t="s">
        <v>147</v>
      </c>
      <c r="C80" s="77"/>
      <c r="D80" s="77"/>
      <c r="E80" s="77"/>
      <c r="F80" s="77"/>
      <c r="G80" s="77"/>
      <c r="H80" s="77"/>
      <c r="I80" s="14"/>
      <c r="J80" s="14"/>
      <c r="K80" s="14"/>
      <c r="L80" s="54">
        <f t="shared" si="2"/>
        <v>0</v>
      </c>
      <c r="M80" s="77">
        <f t="shared" si="3"/>
        <v>0</v>
      </c>
      <c r="N80" s="54">
        <f t="shared" si="4"/>
        <v>0</v>
      </c>
      <c r="O80" s="42"/>
      <c r="P80" s="42"/>
      <c r="Q80" s="42"/>
    </row>
    <row r="81" spans="1:17" s="15" customFormat="1" ht="53.25" hidden="1" customHeight="1" x14ac:dyDescent="0.3">
      <c r="A81" s="12" t="s">
        <v>146</v>
      </c>
      <c r="B81" s="13" t="s">
        <v>145</v>
      </c>
      <c r="C81" s="77"/>
      <c r="D81" s="77"/>
      <c r="E81" s="77"/>
      <c r="F81" s="77"/>
      <c r="G81" s="77"/>
      <c r="H81" s="77"/>
      <c r="I81" s="14">
        <v>7</v>
      </c>
      <c r="J81" s="14"/>
      <c r="K81" s="14"/>
      <c r="L81" s="54">
        <f t="shared" si="2"/>
        <v>7</v>
      </c>
      <c r="M81" s="77">
        <f t="shared" si="3"/>
        <v>0</v>
      </c>
      <c r="N81" s="54">
        <f t="shared" si="4"/>
        <v>0</v>
      </c>
      <c r="O81" s="42"/>
      <c r="P81" s="42"/>
      <c r="Q81" s="42"/>
    </row>
    <row r="82" spans="1:17" ht="36" customHeight="1" x14ac:dyDescent="0.3">
      <c r="A82" s="9" t="s">
        <v>144</v>
      </c>
      <c r="B82" s="10" t="s">
        <v>143</v>
      </c>
      <c r="C82" s="89">
        <v>6420.4</v>
      </c>
      <c r="D82" s="89">
        <v>6420.4</v>
      </c>
      <c r="E82" s="89">
        <v>6420.4</v>
      </c>
      <c r="F82" s="89">
        <v>6420.4</v>
      </c>
      <c r="G82" s="89">
        <v>6420.4</v>
      </c>
      <c r="H82" s="89">
        <v>6420.4</v>
      </c>
      <c r="I82" s="11">
        <v>4000</v>
      </c>
      <c r="J82" s="11">
        <v>6420.4</v>
      </c>
      <c r="K82" s="11">
        <v>4326.3999999999996</v>
      </c>
      <c r="L82" s="52">
        <f t="shared" si="2"/>
        <v>-2420.3999999999996</v>
      </c>
      <c r="M82" s="89">
        <f t="shared" si="3"/>
        <v>0</v>
      </c>
      <c r="N82" s="52">
        <f t="shared" si="4"/>
        <v>-2094</v>
      </c>
      <c r="O82" s="56"/>
      <c r="P82" s="56"/>
      <c r="Q82" s="56"/>
    </row>
    <row r="83" spans="1:17" ht="30" customHeight="1" x14ac:dyDescent="0.3">
      <c r="A83" s="9" t="s">
        <v>142</v>
      </c>
      <c r="B83" s="10" t="s">
        <v>141</v>
      </c>
      <c r="C83" s="89" t="e">
        <f>C84+#REF!+#REF!</f>
        <v>#REF!</v>
      </c>
      <c r="D83" s="89" t="e">
        <f>D84+#REF!+#REF!</f>
        <v>#REF!</v>
      </c>
      <c r="E83" s="89" t="e">
        <f>E84+#REF!+#REF!</f>
        <v>#REF!</v>
      </c>
      <c r="F83" s="90">
        <f t="shared" ref="F83:H83" si="39">F88+F89+F90+F93+F95+F96+F97</f>
        <v>163975.9</v>
      </c>
      <c r="G83" s="90">
        <f t="shared" si="39"/>
        <v>172975.9</v>
      </c>
      <c r="H83" s="90">
        <f t="shared" si="39"/>
        <v>172975.9</v>
      </c>
      <c r="I83" s="11">
        <f>I88+I89+I90+I93+I95+I96+I97</f>
        <v>181748.89984</v>
      </c>
      <c r="J83" s="11">
        <f t="shared" ref="J83:K83" si="40">J88+J89+J90+J93+J95+J96+J97</f>
        <v>172975.9</v>
      </c>
      <c r="K83" s="11">
        <f t="shared" si="40"/>
        <v>177329.6</v>
      </c>
      <c r="L83" s="52">
        <f t="shared" si="2"/>
        <v>17772.999840000004</v>
      </c>
      <c r="M83" s="89">
        <f t="shared" si="3"/>
        <v>0</v>
      </c>
      <c r="N83" s="52">
        <f t="shared" si="4"/>
        <v>4353.7000000000116</v>
      </c>
      <c r="O83" s="56"/>
      <c r="P83" s="56"/>
      <c r="Q83" s="56"/>
    </row>
    <row r="84" spans="1:17" ht="23.25" hidden="1" customHeight="1" x14ac:dyDescent="0.3">
      <c r="A84" s="9" t="s">
        <v>142</v>
      </c>
      <c r="B84" s="19" t="s">
        <v>141</v>
      </c>
      <c r="C84" s="89">
        <f>SUM(C85:C96)</f>
        <v>270951.8</v>
      </c>
      <c r="D84" s="89">
        <f>SUM(D85:D96)</f>
        <v>260951.8</v>
      </c>
      <c r="E84" s="89">
        <f>SUM(E85:E96)</f>
        <v>260951.8</v>
      </c>
      <c r="F84" s="89">
        <f t="shared" ref="F84:K84" si="41">SUM(F85:F97)</f>
        <v>291951.80000000005</v>
      </c>
      <c r="G84" s="89">
        <f t="shared" si="41"/>
        <v>300951.8</v>
      </c>
      <c r="H84" s="89">
        <f t="shared" si="41"/>
        <v>300951.8</v>
      </c>
      <c r="I84" s="11">
        <f t="shared" si="41"/>
        <v>309078.49984</v>
      </c>
      <c r="J84" s="11">
        <f t="shared" si="41"/>
        <v>300951.8</v>
      </c>
      <c r="K84" s="11">
        <f t="shared" si="41"/>
        <v>304659.20000000001</v>
      </c>
      <c r="L84" s="52">
        <f t="shared" si="2"/>
        <v>17126.699839999957</v>
      </c>
      <c r="M84" s="89">
        <f t="shared" si="3"/>
        <v>0</v>
      </c>
      <c r="N84" s="52">
        <f t="shared" si="4"/>
        <v>3707.4000000000233</v>
      </c>
      <c r="O84" s="56"/>
      <c r="P84" s="56"/>
      <c r="Q84" s="56"/>
    </row>
    <row r="85" spans="1:17" s="15" customFormat="1" ht="33" hidden="1" customHeight="1" x14ac:dyDescent="0.3">
      <c r="A85" s="12" t="s">
        <v>142</v>
      </c>
      <c r="B85" s="21" t="s">
        <v>290</v>
      </c>
      <c r="C85" s="77"/>
      <c r="D85" s="77"/>
      <c r="E85" s="77"/>
      <c r="F85" s="77"/>
      <c r="G85" s="77"/>
      <c r="H85" s="77"/>
      <c r="I85" s="14"/>
      <c r="J85" s="14"/>
      <c r="K85" s="14"/>
      <c r="L85" s="54">
        <f t="shared" ref="L85:N89" si="42">I85-F85</f>
        <v>0</v>
      </c>
      <c r="M85" s="77">
        <f t="shared" si="42"/>
        <v>0</v>
      </c>
      <c r="N85" s="54">
        <f t="shared" si="42"/>
        <v>0</v>
      </c>
      <c r="O85" s="42"/>
      <c r="P85" s="42"/>
      <c r="Q85" s="42"/>
    </row>
    <row r="86" spans="1:17" s="15" customFormat="1" ht="33" hidden="1" customHeight="1" x14ac:dyDescent="0.3">
      <c r="A86" s="12" t="s">
        <v>142</v>
      </c>
      <c r="B86" s="21" t="s">
        <v>291</v>
      </c>
      <c r="C86" s="77"/>
      <c r="D86" s="77"/>
      <c r="E86" s="77"/>
      <c r="F86" s="77"/>
      <c r="G86" s="77"/>
      <c r="H86" s="77"/>
      <c r="I86" s="14"/>
      <c r="J86" s="14"/>
      <c r="K86" s="14"/>
      <c r="L86" s="54">
        <f t="shared" si="42"/>
        <v>0</v>
      </c>
      <c r="M86" s="77">
        <f t="shared" si="42"/>
        <v>0</v>
      </c>
      <c r="N86" s="54">
        <f t="shared" si="42"/>
        <v>0</v>
      </c>
      <c r="O86" s="42"/>
      <c r="P86" s="42"/>
      <c r="Q86" s="42"/>
    </row>
    <row r="87" spans="1:17" s="15" customFormat="1" ht="33" hidden="1" customHeight="1" x14ac:dyDescent="0.3">
      <c r="A87" s="12" t="s">
        <v>142</v>
      </c>
      <c r="B87" s="21" t="s">
        <v>292</v>
      </c>
      <c r="C87" s="77"/>
      <c r="D87" s="77"/>
      <c r="E87" s="77"/>
      <c r="F87" s="77"/>
      <c r="G87" s="77"/>
      <c r="H87" s="77"/>
      <c r="I87" s="14"/>
      <c r="J87" s="14"/>
      <c r="K87" s="14"/>
      <c r="L87" s="54">
        <f t="shared" si="42"/>
        <v>0</v>
      </c>
      <c r="M87" s="77">
        <f t="shared" si="42"/>
        <v>0</v>
      </c>
      <c r="N87" s="54">
        <f t="shared" si="42"/>
        <v>0</v>
      </c>
      <c r="O87" s="42"/>
      <c r="P87" s="42"/>
      <c r="Q87" s="42"/>
    </row>
    <row r="88" spans="1:17" s="15" customFormat="1" ht="20.25" hidden="1" customHeight="1" x14ac:dyDescent="0.3">
      <c r="A88" s="58" t="s">
        <v>353</v>
      </c>
      <c r="B88" s="13" t="s">
        <v>357</v>
      </c>
      <c r="C88" s="77"/>
      <c r="D88" s="77"/>
      <c r="E88" s="77"/>
      <c r="F88" s="77">
        <v>370.62047999999999</v>
      </c>
      <c r="G88" s="77"/>
      <c r="H88" s="77"/>
      <c r="I88" s="14">
        <v>472.48437000000001</v>
      </c>
      <c r="J88" s="14"/>
      <c r="K88" s="14"/>
      <c r="L88" s="54">
        <f t="shared" si="42"/>
        <v>101.86389000000003</v>
      </c>
      <c r="M88" s="77">
        <f t="shared" si="42"/>
        <v>0</v>
      </c>
      <c r="N88" s="54">
        <f t="shared" si="42"/>
        <v>0</v>
      </c>
      <c r="O88" s="42"/>
      <c r="P88" s="42"/>
      <c r="Q88" s="42"/>
    </row>
    <row r="89" spans="1:17" s="15" customFormat="1" ht="33" hidden="1" customHeight="1" x14ac:dyDescent="0.3">
      <c r="A89" s="58" t="s">
        <v>354</v>
      </c>
      <c r="B89" s="13" t="s">
        <v>358</v>
      </c>
      <c r="C89" s="77"/>
      <c r="D89" s="77"/>
      <c r="E89" s="77"/>
      <c r="F89" s="77">
        <v>1306.0625</v>
      </c>
      <c r="G89" s="77"/>
      <c r="H89" s="77"/>
      <c r="I89" s="14">
        <v>2410.1735100000001</v>
      </c>
      <c r="J89" s="14"/>
      <c r="K89" s="14"/>
      <c r="L89" s="54">
        <f t="shared" si="42"/>
        <v>1104.1110100000001</v>
      </c>
      <c r="M89" s="77">
        <f t="shared" si="42"/>
        <v>0</v>
      </c>
      <c r="N89" s="54">
        <f t="shared" si="42"/>
        <v>0</v>
      </c>
      <c r="O89" s="42"/>
      <c r="P89" s="42"/>
      <c r="Q89" s="42"/>
    </row>
    <row r="90" spans="1:17" s="15" customFormat="1" ht="41.25" hidden="1" customHeight="1" x14ac:dyDescent="0.3">
      <c r="A90" s="12" t="s">
        <v>134</v>
      </c>
      <c r="B90" s="13" t="s">
        <v>136</v>
      </c>
      <c r="C90" s="77">
        <f t="shared" ref="C90:K90" si="43">C91+C92</f>
        <v>1402.4</v>
      </c>
      <c r="D90" s="77">
        <f t="shared" si="43"/>
        <v>1402.4</v>
      </c>
      <c r="E90" s="77">
        <f t="shared" si="43"/>
        <v>1402.4</v>
      </c>
      <c r="F90" s="77">
        <f t="shared" si="43"/>
        <v>1402.4</v>
      </c>
      <c r="G90" s="77">
        <f t="shared" si="43"/>
        <v>1402.4</v>
      </c>
      <c r="H90" s="77">
        <f t="shared" si="43"/>
        <v>1402.4</v>
      </c>
      <c r="I90" s="14">
        <f t="shared" si="43"/>
        <v>756.1</v>
      </c>
      <c r="J90" s="14">
        <f t="shared" si="43"/>
        <v>1402.4</v>
      </c>
      <c r="K90" s="14">
        <f t="shared" si="43"/>
        <v>756.1</v>
      </c>
      <c r="L90" s="54">
        <f t="shared" ref="L90:L94" si="44">I90-F90</f>
        <v>-646.30000000000007</v>
      </c>
      <c r="M90" s="77">
        <f t="shared" ref="M90:M94" si="45">J90-G90</f>
        <v>0</v>
      </c>
      <c r="N90" s="54">
        <f t="shared" ref="N90:N94" si="46">K90-H90</f>
        <v>-646.30000000000007</v>
      </c>
      <c r="O90" s="42"/>
      <c r="P90" s="42"/>
      <c r="Q90" s="42"/>
    </row>
    <row r="91" spans="1:17" s="15" customFormat="1" ht="21" hidden="1" customHeight="1" x14ac:dyDescent="0.3">
      <c r="A91" s="58" t="s">
        <v>134</v>
      </c>
      <c r="B91" s="21" t="s">
        <v>135</v>
      </c>
      <c r="C91" s="77">
        <v>751.8</v>
      </c>
      <c r="D91" s="77">
        <v>751.8</v>
      </c>
      <c r="E91" s="77">
        <v>751.8</v>
      </c>
      <c r="F91" s="77">
        <v>751.8</v>
      </c>
      <c r="G91" s="77">
        <v>751.8</v>
      </c>
      <c r="H91" s="77">
        <v>751.8</v>
      </c>
      <c r="I91" s="14">
        <v>662.5</v>
      </c>
      <c r="J91" s="14">
        <v>751.8</v>
      </c>
      <c r="K91" s="14">
        <v>662.5</v>
      </c>
      <c r="L91" s="54">
        <f t="shared" si="44"/>
        <v>-89.299999999999955</v>
      </c>
      <c r="M91" s="77">
        <f t="shared" si="45"/>
        <v>0</v>
      </c>
      <c r="N91" s="54">
        <f t="shared" si="46"/>
        <v>-89.299999999999955</v>
      </c>
      <c r="O91" s="42"/>
      <c r="P91" s="42"/>
      <c r="Q91" s="42"/>
    </row>
    <row r="92" spans="1:17" s="15" customFormat="1" ht="50.25" hidden="1" customHeight="1" x14ac:dyDescent="0.3">
      <c r="A92" s="58" t="s">
        <v>134</v>
      </c>
      <c r="B92" s="21" t="s">
        <v>133</v>
      </c>
      <c r="C92" s="77">
        <v>650.6</v>
      </c>
      <c r="D92" s="77">
        <v>650.6</v>
      </c>
      <c r="E92" s="77">
        <v>650.6</v>
      </c>
      <c r="F92" s="77">
        <v>650.6</v>
      </c>
      <c r="G92" s="77">
        <v>650.6</v>
      </c>
      <c r="H92" s="77">
        <v>650.6</v>
      </c>
      <c r="I92" s="14">
        <v>93.6</v>
      </c>
      <c r="J92" s="14">
        <v>650.6</v>
      </c>
      <c r="K92" s="14">
        <v>93.6</v>
      </c>
      <c r="L92" s="54">
        <f t="shared" si="44"/>
        <v>-557</v>
      </c>
      <c r="M92" s="77">
        <f t="shared" si="45"/>
        <v>0</v>
      </c>
      <c r="N92" s="54">
        <f t="shared" si="46"/>
        <v>-557</v>
      </c>
      <c r="O92" s="42"/>
      <c r="P92" s="42"/>
      <c r="Q92" s="42"/>
    </row>
    <row r="93" spans="1:17" s="15" customFormat="1" ht="34.5" hidden="1" customHeight="1" x14ac:dyDescent="0.3">
      <c r="A93" s="12" t="s">
        <v>131</v>
      </c>
      <c r="B93" s="13" t="s">
        <v>132</v>
      </c>
      <c r="C93" s="77">
        <f t="shared" ref="C93:K93" si="47">C94</f>
        <v>126573.5</v>
      </c>
      <c r="D93" s="77">
        <f t="shared" si="47"/>
        <v>126573.5</v>
      </c>
      <c r="E93" s="77">
        <f t="shared" si="47"/>
        <v>126573.5</v>
      </c>
      <c r="F93" s="77">
        <f t="shared" si="47"/>
        <v>126573.5</v>
      </c>
      <c r="G93" s="77">
        <f t="shared" si="47"/>
        <v>126573.5</v>
      </c>
      <c r="H93" s="77">
        <f t="shared" si="47"/>
        <v>126573.5</v>
      </c>
      <c r="I93" s="14">
        <f t="shared" si="47"/>
        <v>126573.5</v>
      </c>
      <c r="J93" s="14">
        <f t="shared" si="47"/>
        <v>126573.5</v>
      </c>
      <c r="K93" s="14">
        <f t="shared" si="47"/>
        <v>126573.5</v>
      </c>
      <c r="L93" s="54">
        <f t="shared" si="44"/>
        <v>0</v>
      </c>
      <c r="M93" s="77">
        <f t="shared" si="45"/>
        <v>0</v>
      </c>
      <c r="N93" s="54">
        <f t="shared" si="46"/>
        <v>0</v>
      </c>
      <c r="O93" s="42"/>
      <c r="P93" s="42"/>
      <c r="Q93" s="42"/>
    </row>
    <row r="94" spans="1:17" s="15" customFormat="1" ht="21" hidden="1" customHeight="1" x14ac:dyDescent="0.3">
      <c r="A94" s="58" t="s">
        <v>131</v>
      </c>
      <c r="B94" s="21" t="s">
        <v>130</v>
      </c>
      <c r="C94" s="77">
        <v>126573.5</v>
      </c>
      <c r="D94" s="77">
        <v>126573.5</v>
      </c>
      <c r="E94" s="77">
        <v>126573.5</v>
      </c>
      <c r="F94" s="77">
        <v>126573.5</v>
      </c>
      <c r="G94" s="77">
        <v>126573.5</v>
      </c>
      <c r="H94" s="77">
        <v>126573.5</v>
      </c>
      <c r="I94" s="14">
        <v>126573.5</v>
      </c>
      <c r="J94" s="14">
        <v>126573.5</v>
      </c>
      <c r="K94" s="14">
        <v>126573.5</v>
      </c>
      <c r="L94" s="54">
        <f t="shared" si="44"/>
        <v>0</v>
      </c>
      <c r="M94" s="77">
        <f t="shared" si="45"/>
        <v>0</v>
      </c>
      <c r="N94" s="54">
        <f t="shared" si="46"/>
        <v>0</v>
      </c>
      <c r="O94" s="42"/>
      <c r="P94" s="42"/>
      <c r="Q94" s="42"/>
    </row>
    <row r="95" spans="1:17" s="15" customFormat="1" ht="20.25" hidden="1" customHeight="1" x14ac:dyDescent="0.3">
      <c r="A95" s="58" t="s">
        <v>140</v>
      </c>
      <c r="B95" s="13" t="s">
        <v>139</v>
      </c>
      <c r="C95" s="77">
        <v>5000</v>
      </c>
      <c r="D95" s="77"/>
      <c r="E95" s="77"/>
      <c r="F95" s="77">
        <v>67.140770000000003</v>
      </c>
      <c r="G95" s="77">
        <v>10000</v>
      </c>
      <c r="H95" s="77">
        <v>10000</v>
      </c>
      <c r="I95" s="14">
        <v>181.44971000000001</v>
      </c>
      <c r="J95" s="14">
        <v>10000</v>
      </c>
      <c r="K95" s="14">
        <v>10000</v>
      </c>
      <c r="L95" s="54">
        <f t="shared" ref="L95:L150" si="48">I95-F95</f>
        <v>114.30894000000001</v>
      </c>
      <c r="M95" s="77">
        <f t="shared" ref="M95:M150" si="49">J95-G95</f>
        <v>0</v>
      </c>
      <c r="N95" s="54">
        <f t="shared" ref="N95:N150" si="50">K95-H95</f>
        <v>0</v>
      </c>
      <c r="O95" s="42"/>
      <c r="P95" s="42"/>
      <c r="Q95" s="42"/>
    </row>
    <row r="96" spans="1:17" s="15" customFormat="1" ht="20.25" hidden="1" customHeight="1" x14ac:dyDescent="0.3">
      <c r="A96" s="58" t="s">
        <v>138</v>
      </c>
      <c r="B96" s="13" t="s">
        <v>137</v>
      </c>
      <c r="C96" s="77">
        <v>10000</v>
      </c>
      <c r="D96" s="77">
        <v>5000</v>
      </c>
      <c r="E96" s="77">
        <v>5000</v>
      </c>
      <c r="F96" s="77">
        <v>31000</v>
      </c>
      <c r="G96" s="77">
        <v>35000</v>
      </c>
      <c r="H96" s="77">
        <v>35000</v>
      </c>
      <c r="I96" s="14">
        <v>48099.016000000003</v>
      </c>
      <c r="J96" s="14">
        <v>35000</v>
      </c>
      <c r="K96" s="14">
        <v>40000</v>
      </c>
      <c r="L96" s="54">
        <f t="shared" si="48"/>
        <v>17099.016000000003</v>
      </c>
      <c r="M96" s="77">
        <f t="shared" si="49"/>
        <v>0</v>
      </c>
      <c r="N96" s="54">
        <f t="shared" si="50"/>
        <v>5000</v>
      </c>
      <c r="O96" s="42"/>
      <c r="P96" s="42"/>
      <c r="Q96" s="42"/>
    </row>
    <row r="97" spans="1:17" s="15" customFormat="1" ht="20.25" hidden="1" customHeight="1" x14ac:dyDescent="0.3">
      <c r="A97" s="58" t="s">
        <v>355</v>
      </c>
      <c r="B97" s="13" t="s">
        <v>356</v>
      </c>
      <c r="C97" s="77"/>
      <c r="D97" s="77"/>
      <c r="E97" s="77"/>
      <c r="F97" s="77">
        <v>3256.17625</v>
      </c>
      <c r="G97" s="77"/>
      <c r="H97" s="77"/>
      <c r="I97" s="14">
        <v>3256.17625</v>
      </c>
      <c r="J97" s="14"/>
      <c r="K97" s="14"/>
      <c r="L97" s="54"/>
      <c r="M97" s="77"/>
      <c r="N97" s="54"/>
      <c r="O97" s="42"/>
      <c r="P97" s="42"/>
      <c r="Q97" s="42"/>
    </row>
    <row r="98" spans="1:17" s="7" customFormat="1" ht="37.5" customHeight="1" x14ac:dyDescent="0.3">
      <c r="A98" s="4" t="s">
        <v>129</v>
      </c>
      <c r="B98" s="8" t="s">
        <v>128</v>
      </c>
      <c r="C98" s="74">
        <f t="shared" ref="C98:H98" si="51">C99+C100+C102+C103+C104</f>
        <v>103671.6</v>
      </c>
      <c r="D98" s="74">
        <f t="shared" si="51"/>
        <v>67734.5</v>
      </c>
      <c r="E98" s="74">
        <f t="shared" si="51"/>
        <v>75614</v>
      </c>
      <c r="F98" s="74">
        <f t="shared" si="51"/>
        <v>103671.6</v>
      </c>
      <c r="G98" s="74">
        <f t="shared" si="51"/>
        <v>83561.7</v>
      </c>
      <c r="H98" s="74">
        <f t="shared" si="51"/>
        <v>91524.800000000003</v>
      </c>
      <c r="I98" s="6">
        <f>I99+I100+I101+I102+I103+I104</f>
        <v>124131.42300000001</v>
      </c>
      <c r="J98" s="6">
        <f t="shared" ref="J98:K98" si="52">J99+J100+J102+J103+J104</f>
        <v>93561.7</v>
      </c>
      <c r="K98" s="6">
        <f t="shared" si="52"/>
        <v>107028.9</v>
      </c>
      <c r="L98" s="47">
        <f t="shared" si="48"/>
        <v>20459.823000000004</v>
      </c>
      <c r="M98" s="74">
        <f t="shared" si="49"/>
        <v>10000</v>
      </c>
      <c r="N98" s="47">
        <f t="shared" si="50"/>
        <v>15504.099999999991</v>
      </c>
      <c r="O98" s="59"/>
      <c r="P98" s="57"/>
      <c r="Q98" s="57"/>
    </row>
    <row r="99" spans="1:17" ht="33" customHeight="1" x14ac:dyDescent="0.3">
      <c r="A99" s="9" t="s">
        <v>127</v>
      </c>
      <c r="B99" s="18" t="s">
        <v>126</v>
      </c>
      <c r="C99" s="89"/>
      <c r="D99" s="89"/>
      <c r="E99" s="89"/>
      <c r="F99" s="89"/>
      <c r="G99" s="89"/>
      <c r="H99" s="89"/>
      <c r="I99" s="11">
        <v>65.8</v>
      </c>
      <c r="J99" s="11">
        <v>0</v>
      </c>
      <c r="K99" s="11">
        <v>0</v>
      </c>
      <c r="L99" s="52">
        <f t="shared" si="48"/>
        <v>65.8</v>
      </c>
      <c r="M99" s="89">
        <f t="shared" si="49"/>
        <v>0</v>
      </c>
      <c r="N99" s="52">
        <f t="shared" si="50"/>
        <v>0</v>
      </c>
      <c r="O99" s="56"/>
      <c r="P99" s="56"/>
      <c r="Q99" s="56"/>
    </row>
    <row r="100" spans="1:17" ht="84" hidden="1" customHeight="1" x14ac:dyDescent="0.3">
      <c r="A100" s="9" t="s">
        <v>125</v>
      </c>
      <c r="B100" s="18" t="s">
        <v>124</v>
      </c>
      <c r="C100" s="89"/>
      <c r="D100" s="89"/>
      <c r="E100" s="89"/>
      <c r="F100" s="89"/>
      <c r="G100" s="89"/>
      <c r="H100" s="89"/>
      <c r="I100" s="11"/>
      <c r="J100" s="11"/>
      <c r="K100" s="11"/>
      <c r="L100" s="52">
        <f t="shared" si="48"/>
        <v>0</v>
      </c>
      <c r="M100" s="89">
        <f t="shared" si="49"/>
        <v>0</v>
      </c>
      <c r="N100" s="52">
        <f t="shared" si="50"/>
        <v>0</v>
      </c>
      <c r="O100" s="56"/>
      <c r="P100" s="56"/>
      <c r="Q100" s="56"/>
    </row>
    <row r="101" spans="1:17" ht="82.5" customHeight="1" x14ac:dyDescent="0.3">
      <c r="A101" s="9" t="s">
        <v>287</v>
      </c>
      <c r="B101" s="18" t="s">
        <v>286</v>
      </c>
      <c r="C101" s="89"/>
      <c r="D101" s="89"/>
      <c r="E101" s="89"/>
      <c r="F101" s="89"/>
      <c r="G101" s="89"/>
      <c r="H101" s="89"/>
      <c r="I101" s="11">
        <v>114.32299999999999</v>
      </c>
      <c r="J101" s="11">
        <v>0</v>
      </c>
      <c r="K101" s="11">
        <v>0</v>
      </c>
      <c r="L101" s="52">
        <f t="shared" si="48"/>
        <v>114.32299999999999</v>
      </c>
      <c r="M101" s="89">
        <f t="shared" si="49"/>
        <v>0</v>
      </c>
      <c r="N101" s="52">
        <f t="shared" si="50"/>
        <v>0</v>
      </c>
      <c r="O101" s="56"/>
      <c r="P101" s="56"/>
      <c r="Q101" s="56"/>
    </row>
    <row r="102" spans="1:17" ht="96.75" customHeight="1" x14ac:dyDescent="0.3">
      <c r="A102" s="9" t="s">
        <v>123</v>
      </c>
      <c r="B102" s="18" t="s">
        <v>122</v>
      </c>
      <c r="C102" s="89">
        <v>48671.6</v>
      </c>
      <c r="D102" s="89">
        <v>15734.5</v>
      </c>
      <c r="E102" s="89">
        <v>13614</v>
      </c>
      <c r="F102" s="89">
        <v>48671.6</v>
      </c>
      <c r="G102" s="89">
        <v>18561.7</v>
      </c>
      <c r="H102" s="89">
        <v>16524.8</v>
      </c>
      <c r="I102" s="11">
        <v>34951.300000000003</v>
      </c>
      <c r="J102" s="11">
        <v>18561.7</v>
      </c>
      <c r="K102" s="11">
        <v>22028.9</v>
      </c>
      <c r="L102" s="52">
        <f t="shared" si="48"/>
        <v>-13720.299999999996</v>
      </c>
      <c r="M102" s="89">
        <f t="shared" si="49"/>
        <v>0</v>
      </c>
      <c r="N102" s="52">
        <f t="shared" si="50"/>
        <v>5504.1000000000022</v>
      </c>
      <c r="O102" s="56"/>
      <c r="P102" s="56"/>
      <c r="Q102" s="56"/>
    </row>
    <row r="103" spans="1:17" ht="53.25" customHeight="1" x14ac:dyDescent="0.3">
      <c r="A103" s="9" t="s">
        <v>121</v>
      </c>
      <c r="B103" s="10" t="s">
        <v>120</v>
      </c>
      <c r="C103" s="89">
        <v>5000</v>
      </c>
      <c r="D103" s="89">
        <v>2000</v>
      </c>
      <c r="E103" s="89">
        <v>2000</v>
      </c>
      <c r="F103" s="89">
        <v>5000</v>
      </c>
      <c r="G103" s="89">
        <v>5000</v>
      </c>
      <c r="H103" s="89">
        <v>5000</v>
      </c>
      <c r="I103" s="11">
        <v>26000</v>
      </c>
      <c r="J103" s="11">
        <v>5000</v>
      </c>
      <c r="K103" s="11">
        <v>10000</v>
      </c>
      <c r="L103" s="52">
        <f t="shared" si="48"/>
        <v>21000</v>
      </c>
      <c r="M103" s="89">
        <f t="shared" si="49"/>
        <v>0</v>
      </c>
      <c r="N103" s="52">
        <f t="shared" si="50"/>
        <v>5000</v>
      </c>
      <c r="O103" s="56"/>
      <c r="P103" s="56"/>
      <c r="Q103" s="56"/>
    </row>
    <row r="104" spans="1:17" ht="81.75" customHeight="1" x14ac:dyDescent="0.3">
      <c r="A104" s="9" t="s">
        <v>119</v>
      </c>
      <c r="B104" s="10" t="s">
        <v>118</v>
      </c>
      <c r="C104" s="89">
        <v>50000</v>
      </c>
      <c r="D104" s="89">
        <v>50000</v>
      </c>
      <c r="E104" s="89">
        <v>60000</v>
      </c>
      <c r="F104" s="89">
        <v>50000</v>
      </c>
      <c r="G104" s="89">
        <v>60000</v>
      </c>
      <c r="H104" s="89">
        <v>70000</v>
      </c>
      <c r="I104" s="11">
        <v>63000</v>
      </c>
      <c r="J104" s="11">
        <v>70000</v>
      </c>
      <c r="K104" s="11">
        <v>75000</v>
      </c>
      <c r="L104" s="52">
        <f t="shared" si="48"/>
        <v>13000</v>
      </c>
      <c r="M104" s="89">
        <f t="shared" si="49"/>
        <v>10000</v>
      </c>
      <c r="N104" s="52">
        <f t="shared" si="50"/>
        <v>5000</v>
      </c>
      <c r="O104" s="56"/>
      <c r="P104" s="56"/>
      <c r="Q104" s="56"/>
    </row>
    <row r="105" spans="1:17" s="7" customFormat="1" ht="27.75" customHeight="1" x14ac:dyDescent="0.3">
      <c r="A105" s="4" t="s">
        <v>117</v>
      </c>
      <c r="B105" s="8" t="s">
        <v>116</v>
      </c>
      <c r="C105" s="74">
        <v>5100</v>
      </c>
      <c r="D105" s="74">
        <v>5100</v>
      </c>
      <c r="E105" s="74">
        <v>5100</v>
      </c>
      <c r="F105" s="74">
        <v>5100</v>
      </c>
      <c r="G105" s="74">
        <v>10000</v>
      </c>
      <c r="H105" s="74">
        <v>10000</v>
      </c>
      <c r="I105" s="6">
        <v>7000</v>
      </c>
      <c r="J105" s="6">
        <v>10000</v>
      </c>
      <c r="K105" s="6">
        <v>10000</v>
      </c>
      <c r="L105" s="47">
        <f t="shared" si="48"/>
        <v>1900</v>
      </c>
      <c r="M105" s="74">
        <f t="shared" si="49"/>
        <v>0</v>
      </c>
      <c r="N105" s="47">
        <f t="shared" si="50"/>
        <v>0</v>
      </c>
      <c r="O105" s="57"/>
      <c r="P105" s="57"/>
      <c r="Q105" s="57"/>
    </row>
    <row r="106" spans="1:17" s="7" customFormat="1" ht="21" customHeight="1" x14ac:dyDescent="0.3">
      <c r="A106" s="4" t="s">
        <v>115</v>
      </c>
      <c r="B106" s="8" t="s">
        <v>114</v>
      </c>
      <c r="C106" s="6">
        <f t="shared" ref="C106:H106" si="53">C107+C108+C113</f>
        <v>0</v>
      </c>
      <c r="D106" s="6">
        <f t="shared" si="53"/>
        <v>0</v>
      </c>
      <c r="E106" s="6">
        <f t="shared" si="53"/>
        <v>0</v>
      </c>
      <c r="F106" s="47">
        <f t="shared" si="53"/>
        <v>0</v>
      </c>
      <c r="G106" s="47">
        <f t="shared" si="53"/>
        <v>0</v>
      </c>
      <c r="H106" s="47">
        <f t="shared" si="53"/>
        <v>0</v>
      </c>
      <c r="I106" s="6">
        <f t="shared" ref="I106:K106" si="54">I107+I108+I113</f>
        <v>3914.78352</v>
      </c>
      <c r="J106" s="6">
        <f t="shared" si="54"/>
        <v>0</v>
      </c>
      <c r="K106" s="6">
        <f t="shared" si="54"/>
        <v>0</v>
      </c>
      <c r="L106" s="47">
        <f t="shared" si="48"/>
        <v>3914.78352</v>
      </c>
      <c r="M106" s="47">
        <f t="shared" si="49"/>
        <v>0</v>
      </c>
      <c r="N106" s="47">
        <f t="shared" si="50"/>
        <v>0</v>
      </c>
      <c r="O106" s="57"/>
      <c r="P106" s="57"/>
      <c r="Q106" s="57"/>
    </row>
    <row r="107" spans="1:17" ht="30.75" hidden="1" customHeight="1" x14ac:dyDescent="0.3">
      <c r="A107" s="9" t="s">
        <v>113</v>
      </c>
      <c r="B107" s="10" t="s">
        <v>112</v>
      </c>
      <c r="C107" s="11"/>
      <c r="D107" s="11"/>
      <c r="E107" s="11"/>
      <c r="F107" s="52"/>
      <c r="G107" s="52"/>
      <c r="H107" s="52"/>
      <c r="I107" s="11"/>
      <c r="J107" s="11"/>
      <c r="K107" s="11"/>
      <c r="L107" s="52">
        <f t="shared" si="48"/>
        <v>0</v>
      </c>
      <c r="M107" s="52">
        <f t="shared" si="49"/>
        <v>0</v>
      </c>
      <c r="N107" s="52">
        <f t="shared" si="50"/>
        <v>0</v>
      </c>
      <c r="O107" s="56"/>
      <c r="P107" s="56"/>
      <c r="Q107" s="56"/>
    </row>
    <row r="108" spans="1:17" ht="21.75" hidden="1" customHeight="1" x14ac:dyDescent="0.3">
      <c r="A108" s="9" t="s">
        <v>110</v>
      </c>
      <c r="B108" s="10" t="s">
        <v>111</v>
      </c>
      <c r="C108" s="11">
        <f t="shared" ref="C108:H108" si="55">SUM(C109:C112)</f>
        <v>0</v>
      </c>
      <c r="D108" s="11">
        <f t="shared" si="55"/>
        <v>0</v>
      </c>
      <c r="E108" s="11">
        <f t="shared" si="55"/>
        <v>0</v>
      </c>
      <c r="F108" s="52">
        <f t="shared" si="55"/>
        <v>0</v>
      </c>
      <c r="G108" s="52">
        <f t="shared" si="55"/>
        <v>0</v>
      </c>
      <c r="H108" s="52">
        <f t="shared" si="55"/>
        <v>0</v>
      </c>
      <c r="I108" s="11">
        <f t="shared" ref="I108:K108" si="56">SUM(I109:I112)</f>
        <v>3914.78352</v>
      </c>
      <c r="J108" s="11">
        <f t="shared" si="56"/>
        <v>0</v>
      </c>
      <c r="K108" s="11">
        <f t="shared" si="56"/>
        <v>0</v>
      </c>
      <c r="L108" s="52">
        <f t="shared" si="48"/>
        <v>3914.78352</v>
      </c>
      <c r="M108" s="52">
        <f t="shared" si="49"/>
        <v>0</v>
      </c>
      <c r="N108" s="52">
        <f t="shared" si="50"/>
        <v>0</v>
      </c>
      <c r="O108" s="56"/>
      <c r="P108" s="56"/>
      <c r="Q108" s="56"/>
    </row>
    <row r="109" spans="1:17" s="15" customFormat="1" ht="21.75" hidden="1" customHeight="1" x14ac:dyDescent="0.3">
      <c r="A109" s="12" t="s">
        <v>110</v>
      </c>
      <c r="B109" s="13" t="s">
        <v>109</v>
      </c>
      <c r="C109" s="14"/>
      <c r="D109" s="14"/>
      <c r="E109" s="14"/>
      <c r="F109" s="54"/>
      <c r="G109" s="54"/>
      <c r="H109" s="54"/>
      <c r="I109" s="14"/>
      <c r="J109" s="14"/>
      <c r="K109" s="14"/>
      <c r="L109" s="54">
        <f t="shared" si="48"/>
        <v>0</v>
      </c>
      <c r="M109" s="54">
        <f t="shared" si="49"/>
        <v>0</v>
      </c>
      <c r="N109" s="54">
        <f t="shared" si="50"/>
        <v>0</v>
      </c>
      <c r="O109" s="42"/>
      <c r="P109" s="42"/>
      <c r="Q109" s="42"/>
    </row>
    <row r="110" spans="1:17" s="15" customFormat="1" ht="24" hidden="1" customHeight="1" x14ac:dyDescent="0.3">
      <c r="A110" s="12" t="s">
        <v>108</v>
      </c>
      <c r="B110" s="13" t="s">
        <v>109</v>
      </c>
      <c r="C110" s="14"/>
      <c r="D110" s="14"/>
      <c r="E110" s="14"/>
      <c r="F110" s="54"/>
      <c r="G110" s="54"/>
      <c r="H110" s="54"/>
      <c r="I110" s="14">
        <v>494.25815</v>
      </c>
      <c r="J110" s="14"/>
      <c r="K110" s="14"/>
      <c r="L110" s="54">
        <f t="shared" si="48"/>
        <v>494.25815</v>
      </c>
      <c r="M110" s="54">
        <f t="shared" si="49"/>
        <v>0</v>
      </c>
      <c r="N110" s="54">
        <f t="shared" si="50"/>
        <v>0</v>
      </c>
      <c r="O110" s="42"/>
      <c r="P110" s="42"/>
      <c r="Q110" s="42"/>
    </row>
    <row r="111" spans="1:17" s="15" customFormat="1" ht="24" hidden="1" customHeight="1" x14ac:dyDescent="0.3">
      <c r="A111" s="12" t="s">
        <v>107</v>
      </c>
      <c r="B111" s="13" t="s">
        <v>109</v>
      </c>
      <c r="C111" s="14"/>
      <c r="D111" s="14"/>
      <c r="E111" s="14"/>
      <c r="F111" s="54"/>
      <c r="G111" s="54"/>
      <c r="H111" s="54"/>
      <c r="I111" s="14"/>
      <c r="J111" s="14"/>
      <c r="K111" s="14"/>
      <c r="L111" s="54">
        <f t="shared" si="48"/>
        <v>0</v>
      </c>
      <c r="M111" s="54">
        <f t="shared" si="49"/>
        <v>0</v>
      </c>
      <c r="N111" s="54">
        <f t="shared" si="50"/>
        <v>0</v>
      </c>
      <c r="O111" s="42"/>
      <c r="P111" s="42"/>
      <c r="Q111" s="42"/>
    </row>
    <row r="112" spans="1:17" s="15" customFormat="1" ht="49.5" hidden="1" customHeight="1" x14ac:dyDescent="0.3">
      <c r="A112" s="12" t="s">
        <v>106</v>
      </c>
      <c r="B112" s="13" t="s">
        <v>105</v>
      </c>
      <c r="C112" s="14"/>
      <c r="D112" s="14"/>
      <c r="E112" s="14"/>
      <c r="F112" s="54"/>
      <c r="G112" s="54"/>
      <c r="H112" s="54"/>
      <c r="I112" s="14">
        <v>3420.5253699999998</v>
      </c>
      <c r="J112" s="14"/>
      <c r="K112" s="14"/>
      <c r="L112" s="54">
        <f t="shared" si="48"/>
        <v>3420.5253699999998</v>
      </c>
      <c r="M112" s="54">
        <f t="shared" si="49"/>
        <v>0</v>
      </c>
      <c r="N112" s="54">
        <f t="shared" si="50"/>
        <v>0</v>
      </c>
      <c r="O112" s="42"/>
      <c r="P112" s="42"/>
      <c r="Q112" s="42"/>
    </row>
    <row r="113" spans="1:17" ht="30.75" hidden="1" customHeight="1" x14ac:dyDescent="0.3">
      <c r="A113" s="9" t="s">
        <v>104</v>
      </c>
      <c r="B113" s="10" t="s">
        <v>103</v>
      </c>
      <c r="C113" s="11">
        <f t="shared" ref="C113:K113" si="57">C114</f>
        <v>0</v>
      </c>
      <c r="D113" s="11">
        <f t="shared" si="57"/>
        <v>0</v>
      </c>
      <c r="E113" s="11">
        <f t="shared" si="57"/>
        <v>0</v>
      </c>
      <c r="F113" s="52">
        <f t="shared" si="57"/>
        <v>0</v>
      </c>
      <c r="G113" s="52">
        <f t="shared" si="57"/>
        <v>0</v>
      </c>
      <c r="H113" s="52">
        <f t="shared" si="57"/>
        <v>0</v>
      </c>
      <c r="I113" s="11">
        <f t="shared" si="57"/>
        <v>0</v>
      </c>
      <c r="J113" s="11">
        <f t="shared" si="57"/>
        <v>0</v>
      </c>
      <c r="K113" s="11">
        <f t="shared" si="57"/>
        <v>0</v>
      </c>
      <c r="L113" s="52">
        <f t="shared" si="48"/>
        <v>0</v>
      </c>
      <c r="M113" s="52">
        <f t="shared" si="49"/>
        <v>0</v>
      </c>
      <c r="N113" s="52">
        <f t="shared" si="50"/>
        <v>0</v>
      </c>
      <c r="O113" s="56"/>
      <c r="P113" s="56"/>
      <c r="Q113" s="56"/>
    </row>
    <row r="114" spans="1:17" s="15" customFormat="1" ht="36" hidden="1" customHeight="1" x14ac:dyDescent="0.3">
      <c r="A114" s="12"/>
      <c r="B114" s="13" t="s">
        <v>267</v>
      </c>
      <c r="C114" s="14"/>
      <c r="D114" s="14"/>
      <c r="E114" s="14"/>
      <c r="F114" s="54"/>
      <c r="G114" s="54"/>
      <c r="H114" s="54"/>
      <c r="I114" s="14"/>
      <c r="J114" s="14"/>
      <c r="K114" s="14"/>
      <c r="L114" s="54">
        <f t="shared" si="48"/>
        <v>0</v>
      </c>
      <c r="M114" s="54">
        <f t="shared" si="49"/>
        <v>0</v>
      </c>
      <c r="N114" s="54">
        <f t="shared" si="50"/>
        <v>0</v>
      </c>
      <c r="O114" s="42"/>
      <c r="P114" s="42"/>
      <c r="Q114" s="42"/>
    </row>
    <row r="115" spans="1:17" s="7" customFormat="1" ht="27.75" customHeight="1" x14ac:dyDescent="0.3">
      <c r="A115" s="4" t="s">
        <v>102</v>
      </c>
      <c r="B115" s="5" t="s">
        <v>101</v>
      </c>
      <c r="C115" s="74">
        <f t="shared" ref="C115:E115" si="58">C117+C120+C197+C224+C233+C234+C235+C238</f>
        <v>5017725.5600000005</v>
      </c>
      <c r="D115" s="74">
        <f t="shared" si="58"/>
        <v>4809439.58</v>
      </c>
      <c r="E115" s="74">
        <f t="shared" si="58"/>
        <v>3133809.8200000003</v>
      </c>
      <c r="F115" s="47">
        <f>F117+F120+F197+F224+F233+F234+F235+F238</f>
        <v>4914415.6854299996</v>
      </c>
      <c r="G115" s="47">
        <f t="shared" ref="G115:H115" si="59">G117+G120+G197+G224+G233+G234+G235+G238</f>
        <v>4809439.1596800005</v>
      </c>
      <c r="H115" s="47">
        <f t="shared" si="59"/>
        <v>3133809.8150000004</v>
      </c>
      <c r="I115" s="6">
        <f>I117+I120+I197+I224+I232+I233+I234+I235+I238</f>
        <v>5511053.5654100003</v>
      </c>
      <c r="J115" s="6">
        <f t="shared" ref="J115:K115" si="60">J117+J120+J197+J224+J232+J233+J234+J235+J238</f>
        <v>4537467.0596799999</v>
      </c>
      <c r="K115" s="6">
        <f t="shared" si="60"/>
        <v>3129793.4850000003</v>
      </c>
      <c r="L115" s="47">
        <f t="shared" si="48"/>
        <v>596637.87998000067</v>
      </c>
      <c r="M115" s="47">
        <f t="shared" si="49"/>
        <v>-271972.10000000056</v>
      </c>
      <c r="N115" s="47">
        <f t="shared" si="50"/>
        <v>-4016.3300000000745</v>
      </c>
      <c r="O115" s="57"/>
      <c r="P115" s="57"/>
      <c r="Q115" s="57"/>
    </row>
    <row r="116" spans="1:17" s="7" customFormat="1" ht="38.25" customHeight="1" x14ac:dyDescent="0.3">
      <c r="A116" s="22" t="s">
        <v>100</v>
      </c>
      <c r="B116" s="5" t="s">
        <v>99</v>
      </c>
      <c r="C116" s="6">
        <f t="shared" ref="C116:E116" si="61">C117+C120+C197+C224</f>
        <v>5017725.5600000005</v>
      </c>
      <c r="D116" s="6">
        <f t="shared" si="61"/>
        <v>4809439.58</v>
      </c>
      <c r="E116" s="6">
        <f t="shared" si="61"/>
        <v>3133809.8200000003</v>
      </c>
      <c r="F116" s="47">
        <f>F117+F120+F197+F224</f>
        <v>4914415.6854299996</v>
      </c>
      <c r="G116" s="47">
        <f t="shared" ref="G116:H116" si="62">G117+G120+G197+G224</f>
        <v>4809439.1596800005</v>
      </c>
      <c r="H116" s="47">
        <f t="shared" si="62"/>
        <v>3133809.8150000004</v>
      </c>
      <c r="I116" s="6">
        <f>I117+I120+I197+I224</f>
        <v>5490877.4954300001</v>
      </c>
      <c r="J116" s="6">
        <f t="shared" ref="J116:K116" si="63">J117+J120+J197+J224</f>
        <v>4537467.0596799999</v>
      </c>
      <c r="K116" s="6">
        <f t="shared" si="63"/>
        <v>3129793.4850000003</v>
      </c>
      <c r="L116" s="47">
        <f t="shared" si="48"/>
        <v>576461.81000000052</v>
      </c>
      <c r="M116" s="47">
        <f t="shared" si="49"/>
        <v>-271972.10000000056</v>
      </c>
      <c r="N116" s="47">
        <f t="shared" si="50"/>
        <v>-4016.3300000000745</v>
      </c>
      <c r="O116" s="57"/>
      <c r="P116" s="57"/>
      <c r="Q116" s="57"/>
    </row>
    <row r="117" spans="1:17" s="7" customFormat="1" ht="34.5" customHeight="1" x14ac:dyDescent="0.3">
      <c r="A117" s="22" t="s">
        <v>98</v>
      </c>
      <c r="B117" s="8" t="s">
        <v>97</v>
      </c>
      <c r="C117" s="6">
        <f>SUM(C118:C119)</f>
        <v>509</v>
      </c>
      <c r="D117" s="6">
        <f>D118+D119</f>
        <v>3862</v>
      </c>
      <c r="E117" s="6">
        <f>E118+E119</f>
        <v>2214</v>
      </c>
      <c r="F117" s="47">
        <f>SUM(F118:F119)</f>
        <v>509</v>
      </c>
      <c r="G117" s="47">
        <f>G118+G119</f>
        <v>3862</v>
      </c>
      <c r="H117" s="47">
        <f>H118+H119</f>
        <v>2214</v>
      </c>
      <c r="I117" s="6">
        <f>SUM(I118:I119)</f>
        <v>509</v>
      </c>
      <c r="J117" s="6">
        <f>J118+J119</f>
        <v>3862</v>
      </c>
      <c r="K117" s="6">
        <f>K118+K119</f>
        <v>2214</v>
      </c>
      <c r="L117" s="47">
        <f t="shared" si="48"/>
        <v>0</v>
      </c>
      <c r="M117" s="47">
        <f t="shared" si="49"/>
        <v>0</v>
      </c>
      <c r="N117" s="47">
        <f t="shared" si="50"/>
        <v>0</v>
      </c>
      <c r="O117" s="57"/>
      <c r="P117" s="57"/>
      <c r="Q117" s="57"/>
    </row>
    <row r="118" spans="1:17" ht="36" customHeight="1" x14ac:dyDescent="0.3">
      <c r="A118" s="9" t="s">
        <v>96</v>
      </c>
      <c r="B118" s="23" t="s">
        <v>95</v>
      </c>
      <c r="C118" s="11">
        <v>509</v>
      </c>
      <c r="D118" s="11">
        <v>3862</v>
      </c>
      <c r="E118" s="11">
        <v>2214</v>
      </c>
      <c r="F118" s="52">
        <v>509</v>
      </c>
      <c r="G118" s="52">
        <v>3862</v>
      </c>
      <c r="H118" s="52">
        <v>2214</v>
      </c>
      <c r="I118" s="11">
        <v>509</v>
      </c>
      <c r="J118" s="11">
        <v>3862</v>
      </c>
      <c r="K118" s="11">
        <v>2214</v>
      </c>
      <c r="L118" s="52">
        <f t="shared" si="48"/>
        <v>0</v>
      </c>
      <c r="M118" s="52">
        <f t="shared" si="49"/>
        <v>0</v>
      </c>
      <c r="N118" s="52">
        <f t="shared" si="50"/>
        <v>0</v>
      </c>
      <c r="O118" s="56"/>
      <c r="P118" s="56"/>
      <c r="Q118" s="56"/>
    </row>
    <row r="119" spans="1:17" ht="22.5" hidden="1" customHeight="1" x14ac:dyDescent="0.3">
      <c r="A119" s="9" t="s">
        <v>94</v>
      </c>
      <c r="B119" s="23" t="s">
        <v>93</v>
      </c>
      <c r="C119" s="24"/>
      <c r="D119" s="11"/>
      <c r="E119" s="11"/>
      <c r="F119" s="51"/>
      <c r="G119" s="52"/>
      <c r="H119" s="52"/>
      <c r="I119" s="24"/>
      <c r="J119" s="11"/>
      <c r="K119" s="11"/>
      <c r="L119" s="51">
        <f t="shared" si="48"/>
        <v>0</v>
      </c>
      <c r="M119" s="52">
        <f t="shared" si="49"/>
        <v>0</v>
      </c>
      <c r="N119" s="52">
        <f t="shared" si="50"/>
        <v>0</v>
      </c>
      <c r="O119" s="56"/>
      <c r="P119" s="56"/>
      <c r="Q119" s="56"/>
    </row>
    <row r="120" spans="1:17" s="7" customFormat="1" ht="35.25" customHeight="1" x14ac:dyDescent="0.3">
      <c r="A120" s="4" t="s">
        <v>92</v>
      </c>
      <c r="B120" s="8" t="s">
        <v>91</v>
      </c>
      <c r="C120" s="47">
        <f>C121+C125+C126+C127+C131+C132+C133+C135+C139+C142+C143+C144+C145+C146+C149+C157+C158+C160+C161+C174</f>
        <v>3052439.99</v>
      </c>
      <c r="D120" s="47">
        <f t="shared" ref="D120:H120" si="64">D121+D125+D126+D127+D131+D132+D133+D135+D139+D142+D143+D144+D145+D146+D149+D157+D158+D160+D161+D174</f>
        <v>2368572.0100000002</v>
      </c>
      <c r="E120" s="47">
        <f t="shared" si="64"/>
        <v>1207738.25</v>
      </c>
      <c r="F120" s="47">
        <f t="shared" si="64"/>
        <v>2949130.1154299998</v>
      </c>
      <c r="G120" s="47">
        <f t="shared" si="64"/>
        <v>2368571.5896800002</v>
      </c>
      <c r="H120" s="47">
        <f t="shared" si="64"/>
        <v>1207738.2450000001</v>
      </c>
      <c r="I120" s="6">
        <f t="shared" ref="I120:K120" si="65">I121+I125+I126+I127+I131+I132+I133+I135+I139+I142+I143+I144+I145+I146+I149+I157+I158+I160+I161+I174</f>
        <v>3525591.9254300003</v>
      </c>
      <c r="J120" s="6">
        <f t="shared" si="65"/>
        <v>2096599.4896800001</v>
      </c>
      <c r="K120" s="6">
        <f t="shared" si="65"/>
        <v>1203721.915</v>
      </c>
      <c r="L120" s="47">
        <f t="shared" si="48"/>
        <v>576461.81000000052</v>
      </c>
      <c r="M120" s="47">
        <f t="shared" si="49"/>
        <v>-271972.10000000009</v>
      </c>
      <c r="N120" s="47">
        <f t="shared" si="50"/>
        <v>-4016.3300000000745</v>
      </c>
      <c r="O120" s="57"/>
      <c r="P120" s="57"/>
      <c r="Q120" s="57"/>
    </row>
    <row r="121" spans="1:17" ht="89.25" customHeight="1" x14ac:dyDescent="0.3">
      <c r="A121" s="25" t="s">
        <v>90</v>
      </c>
      <c r="B121" s="26" t="s">
        <v>89</v>
      </c>
      <c r="C121" s="78">
        <f t="shared" ref="C121:H121" si="66">SUM(C122:C124)</f>
        <v>64479.35</v>
      </c>
      <c r="D121" s="78">
        <f t="shared" si="66"/>
        <v>102510.87</v>
      </c>
      <c r="E121" s="78">
        <f t="shared" si="66"/>
        <v>61759</v>
      </c>
      <c r="F121" s="48">
        <f>SUM(F122:F124)</f>
        <v>71673.3</v>
      </c>
      <c r="G121" s="48">
        <f t="shared" si="66"/>
        <v>102510.87</v>
      </c>
      <c r="H121" s="48">
        <f t="shared" si="66"/>
        <v>61759</v>
      </c>
      <c r="I121" s="27">
        <f>SUM(I122:I124)</f>
        <v>71673.3</v>
      </c>
      <c r="J121" s="27">
        <f t="shared" ref="J121:K121" si="67">SUM(J122:J124)</f>
        <v>102510.87</v>
      </c>
      <c r="K121" s="27">
        <f t="shared" si="67"/>
        <v>61759</v>
      </c>
      <c r="L121" s="48">
        <f t="shared" si="48"/>
        <v>0</v>
      </c>
      <c r="M121" s="48">
        <f t="shared" si="49"/>
        <v>0</v>
      </c>
      <c r="N121" s="48">
        <f t="shared" si="50"/>
        <v>0</v>
      </c>
      <c r="O121" s="56"/>
      <c r="P121" s="56"/>
      <c r="Q121" s="56"/>
    </row>
    <row r="122" spans="1:17" s="15" customFormat="1" ht="53.25" customHeight="1" x14ac:dyDescent="0.3">
      <c r="A122" s="28"/>
      <c r="B122" s="68" t="s">
        <v>88</v>
      </c>
      <c r="C122" s="29">
        <v>49550</v>
      </c>
      <c r="D122" s="29">
        <v>51571</v>
      </c>
      <c r="E122" s="29">
        <v>61759</v>
      </c>
      <c r="F122" s="49">
        <v>49550</v>
      </c>
      <c r="G122" s="49">
        <v>51571</v>
      </c>
      <c r="H122" s="49">
        <v>61759</v>
      </c>
      <c r="I122" s="29">
        <v>49550</v>
      </c>
      <c r="J122" s="29">
        <v>51571</v>
      </c>
      <c r="K122" s="29">
        <v>61759</v>
      </c>
      <c r="L122" s="49">
        <f t="shared" si="48"/>
        <v>0</v>
      </c>
      <c r="M122" s="49">
        <f t="shared" si="49"/>
        <v>0</v>
      </c>
      <c r="N122" s="49">
        <f t="shared" si="50"/>
        <v>0</v>
      </c>
      <c r="O122" s="42"/>
      <c r="P122" s="42"/>
      <c r="Q122" s="42"/>
    </row>
    <row r="123" spans="1:17" s="15" customFormat="1" ht="29.25" customHeight="1" x14ac:dyDescent="0.3">
      <c r="A123" s="30"/>
      <c r="B123" s="68" t="s">
        <v>87</v>
      </c>
      <c r="C123" s="75">
        <v>14929.35</v>
      </c>
      <c r="D123" s="75">
        <v>50939.87</v>
      </c>
      <c r="E123" s="29">
        <v>0</v>
      </c>
      <c r="F123" s="49">
        <v>14929.35</v>
      </c>
      <c r="G123" s="49">
        <v>50939.87</v>
      </c>
      <c r="H123" s="49">
        <v>0</v>
      </c>
      <c r="I123" s="29">
        <v>14929.35</v>
      </c>
      <c r="J123" s="29">
        <v>50939.87</v>
      </c>
      <c r="K123" s="29">
        <v>0</v>
      </c>
      <c r="L123" s="49">
        <f t="shared" si="48"/>
        <v>0</v>
      </c>
      <c r="M123" s="49">
        <f t="shared" si="49"/>
        <v>0</v>
      </c>
      <c r="N123" s="49">
        <f t="shared" si="50"/>
        <v>0</v>
      </c>
      <c r="O123" s="42"/>
      <c r="P123" s="42"/>
      <c r="Q123" s="42"/>
    </row>
    <row r="124" spans="1:17" s="15" customFormat="1" ht="42" customHeight="1" x14ac:dyDescent="0.3">
      <c r="A124" s="30"/>
      <c r="B124" s="67" t="s">
        <v>349</v>
      </c>
      <c r="C124" s="75"/>
      <c r="D124" s="75"/>
      <c r="E124" s="29"/>
      <c r="F124" s="49">
        <v>7193.95</v>
      </c>
      <c r="G124" s="49">
        <v>0</v>
      </c>
      <c r="H124" s="49">
        <v>0</v>
      </c>
      <c r="I124" s="29">
        <v>7193.95</v>
      </c>
      <c r="J124" s="29">
        <v>0</v>
      </c>
      <c r="K124" s="29">
        <v>0</v>
      </c>
      <c r="L124" s="49">
        <f t="shared" si="48"/>
        <v>0</v>
      </c>
      <c r="M124" s="49">
        <f t="shared" si="49"/>
        <v>0</v>
      </c>
      <c r="N124" s="49">
        <f t="shared" si="50"/>
        <v>0</v>
      </c>
      <c r="O124" s="42"/>
      <c r="P124" s="42"/>
      <c r="Q124" s="42"/>
    </row>
    <row r="125" spans="1:17" ht="113.25" hidden="1" customHeight="1" x14ac:dyDescent="0.3">
      <c r="A125" s="31" t="s">
        <v>86</v>
      </c>
      <c r="B125" s="26" t="s">
        <v>85</v>
      </c>
      <c r="C125" s="27"/>
      <c r="D125" s="27"/>
      <c r="E125" s="27"/>
      <c r="F125" s="48"/>
      <c r="G125" s="48"/>
      <c r="H125" s="48"/>
      <c r="I125" s="27"/>
      <c r="J125" s="27"/>
      <c r="K125" s="27"/>
      <c r="L125" s="48">
        <f t="shared" si="48"/>
        <v>0</v>
      </c>
      <c r="M125" s="48">
        <f t="shared" si="49"/>
        <v>0</v>
      </c>
      <c r="N125" s="48">
        <f t="shared" si="50"/>
        <v>0</v>
      </c>
      <c r="O125" s="56"/>
      <c r="P125" s="56"/>
      <c r="Q125" s="56"/>
    </row>
    <row r="126" spans="1:17" ht="86.25" customHeight="1" x14ac:dyDescent="0.3">
      <c r="A126" s="31" t="s">
        <v>84</v>
      </c>
      <c r="B126" s="26" t="s">
        <v>83</v>
      </c>
      <c r="C126" s="78">
        <f>115381.6+72807.8</f>
        <v>188189.40000000002</v>
      </c>
      <c r="D126" s="78">
        <v>0</v>
      </c>
      <c r="E126" s="78">
        <v>0</v>
      </c>
      <c r="F126" s="48">
        <v>188188.80830999999</v>
      </c>
      <c r="G126" s="48">
        <v>0</v>
      </c>
      <c r="H126" s="48">
        <v>0</v>
      </c>
      <c r="I126" s="27">
        <v>188188.80830999999</v>
      </c>
      <c r="J126" s="27">
        <v>0</v>
      </c>
      <c r="K126" s="27">
        <v>0</v>
      </c>
      <c r="L126" s="48">
        <f t="shared" si="48"/>
        <v>0</v>
      </c>
      <c r="M126" s="48">
        <f t="shared" si="49"/>
        <v>0</v>
      </c>
      <c r="N126" s="48">
        <f t="shared" si="50"/>
        <v>0</v>
      </c>
      <c r="O126" s="56"/>
      <c r="P126" s="56"/>
      <c r="Q126" s="56"/>
    </row>
    <row r="127" spans="1:17" ht="57" customHeight="1" x14ac:dyDescent="0.3">
      <c r="A127" s="31" t="s">
        <v>82</v>
      </c>
      <c r="B127" s="32" t="s">
        <v>81</v>
      </c>
      <c r="C127" s="78">
        <f t="shared" ref="C127:H127" si="68">SUM(C128:C130)</f>
        <v>0</v>
      </c>
      <c r="D127" s="78">
        <f t="shared" si="68"/>
        <v>420</v>
      </c>
      <c r="E127" s="78">
        <f t="shared" si="68"/>
        <v>1120</v>
      </c>
      <c r="F127" s="48">
        <f t="shared" si="68"/>
        <v>0</v>
      </c>
      <c r="G127" s="48">
        <f t="shared" si="68"/>
        <v>420</v>
      </c>
      <c r="H127" s="48">
        <f t="shared" si="68"/>
        <v>1120</v>
      </c>
      <c r="I127" s="27">
        <f t="shared" ref="I127:K127" si="69">SUM(I128:I130)</f>
        <v>0</v>
      </c>
      <c r="J127" s="27">
        <f t="shared" si="69"/>
        <v>420</v>
      </c>
      <c r="K127" s="27">
        <f t="shared" si="69"/>
        <v>1120</v>
      </c>
      <c r="L127" s="48">
        <f t="shared" si="48"/>
        <v>0</v>
      </c>
      <c r="M127" s="48">
        <f t="shared" si="49"/>
        <v>0</v>
      </c>
      <c r="N127" s="48">
        <f t="shared" si="50"/>
        <v>0</v>
      </c>
      <c r="O127" s="56"/>
      <c r="P127" s="56"/>
      <c r="Q127" s="56"/>
    </row>
    <row r="128" spans="1:17" s="15" customFormat="1" ht="70.5" customHeight="1" x14ac:dyDescent="0.3">
      <c r="A128" s="30"/>
      <c r="B128" s="68" t="s">
        <v>334</v>
      </c>
      <c r="C128" s="29">
        <v>0</v>
      </c>
      <c r="D128" s="29">
        <v>420</v>
      </c>
      <c r="E128" s="29">
        <v>1120</v>
      </c>
      <c r="F128" s="49">
        <v>0</v>
      </c>
      <c r="G128" s="49">
        <v>420</v>
      </c>
      <c r="H128" s="49">
        <v>1120</v>
      </c>
      <c r="I128" s="29">
        <v>0</v>
      </c>
      <c r="J128" s="29">
        <v>420</v>
      </c>
      <c r="K128" s="29">
        <v>1120</v>
      </c>
      <c r="L128" s="49">
        <f t="shared" si="48"/>
        <v>0</v>
      </c>
      <c r="M128" s="49">
        <f t="shared" si="49"/>
        <v>0</v>
      </c>
      <c r="N128" s="49">
        <f t="shared" si="50"/>
        <v>0</v>
      </c>
      <c r="O128" s="42"/>
      <c r="P128" s="42"/>
      <c r="Q128" s="42"/>
    </row>
    <row r="129" spans="1:17" s="15" customFormat="1" ht="84" hidden="1" customHeight="1" x14ac:dyDescent="0.3">
      <c r="A129" s="30"/>
      <c r="B129" s="88" t="s">
        <v>80</v>
      </c>
      <c r="C129" s="29"/>
      <c r="D129" s="29"/>
      <c r="E129" s="29"/>
      <c r="F129" s="49"/>
      <c r="G129" s="49"/>
      <c r="H129" s="49"/>
      <c r="I129" s="29"/>
      <c r="J129" s="29"/>
      <c r="K129" s="29"/>
      <c r="L129" s="49">
        <f t="shared" si="48"/>
        <v>0</v>
      </c>
      <c r="M129" s="49">
        <f t="shared" si="49"/>
        <v>0</v>
      </c>
      <c r="N129" s="49">
        <f t="shared" si="50"/>
        <v>0</v>
      </c>
      <c r="O129" s="42"/>
      <c r="P129" s="42"/>
      <c r="Q129" s="42"/>
    </row>
    <row r="130" spans="1:17" s="15" customFormat="1" ht="66" hidden="1" customHeight="1" x14ac:dyDescent="0.3">
      <c r="A130" s="30"/>
      <c r="B130" s="88" t="s">
        <v>79</v>
      </c>
      <c r="C130" s="29"/>
      <c r="D130" s="29"/>
      <c r="E130" s="29"/>
      <c r="F130" s="49"/>
      <c r="G130" s="49"/>
      <c r="H130" s="49"/>
      <c r="I130" s="29"/>
      <c r="J130" s="29"/>
      <c r="K130" s="29"/>
      <c r="L130" s="49">
        <f t="shared" si="48"/>
        <v>0</v>
      </c>
      <c r="M130" s="49">
        <f t="shared" si="49"/>
        <v>0</v>
      </c>
      <c r="N130" s="49">
        <f t="shared" si="50"/>
        <v>0</v>
      </c>
      <c r="O130" s="42"/>
      <c r="P130" s="42"/>
      <c r="Q130" s="42"/>
    </row>
    <row r="131" spans="1:17" ht="51" hidden="1" customHeight="1" x14ac:dyDescent="0.3">
      <c r="A131" s="31" t="s">
        <v>78</v>
      </c>
      <c r="B131" s="32" t="s">
        <v>77</v>
      </c>
      <c r="C131" s="27"/>
      <c r="D131" s="27"/>
      <c r="E131" s="27"/>
      <c r="F131" s="48"/>
      <c r="G131" s="48"/>
      <c r="H131" s="48"/>
      <c r="I131" s="27"/>
      <c r="J131" s="27"/>
      <c r="K131" s="27"/>
      <c r="L131" s="48">
        <f t="shared" si="48"/>
        <v>0</v>
      </c>
      <c r="M131" s="48">
        <f t="shared" si="49"/>
        <v>0</v>
      </c>
      <c r="N131" s="48">
        <f t="shared" si="50"/>
        <v>0</v>
      </c>
      <c r="O131" s="56"/>
      <c r="P131" s="56"/>
      <c r="Q131" s="56"/>
    </row>
    <row r="132" spans="1:17" ht="51" hidden="1" customHeight="1" x14ac:dyDescent="0.3">
      <c r="A132" s="31" t="s">
        <v>76</v>
      </c>
      <c r="B132" s="32" t="s">
        <v>75</v>
      </c>
      <c r="C132" s="27"/>
      <c r="D132" s="27"/>
      <c r="E132" s="27"/>
      <c r="F132" s="48"/>
      <c r="G132" s="48"/>
      <c r="H132" s="48"/>
      <c r="I132" s="27"/>
      <c r="J132" s="27"/>
      <c r="K132" s="27"/>
      <c r="L132" s="48">
        <f t="shared" si="48"/>
        <v>0</v>
      </c>
      <c r="M132" s="48">
        <f t="shared" si="49"/>
        <v>0</v>
      </c>
      <c r="N132" s="48">
        <f t="shared" si="50"/>
        <v>0</v>
      </c>
      <c r="O132" s="56"/>
      <c r="P132" s="56"/>
      <c r="Q132" s="56"/>
    </row>
    <row r="133" spans="1:17" ht="55.5" customHeight="1" x14ac:dyDescent="0.3">
      <c r="A133" s="31" t="s">
        <v>74</v>
      </c>
      <c r="B133" s="32" t="s">
        <v>73</v>
      </c>
      <c r="C133" s="78">
        <f t="shared" ref="C133:K133" si="70">SUM(C134:C134)</f>
        <v>6274.99</v>
      </c>
      <c r="D133" s="78">
        <f t="shared" si="70"/>
        <v>6274.0300000000007</v>
      </c>
      <c r="E133" s="78">
        <f t="shared" si="70"/>
        <v>28500</v>
      </c>
      <c r="F133" s="48">
        <f t="shared" si="70"/>
        <v>6274.9832000000006</v>
      </c>
      <c r="G133" s="48">
        <f t="shared" si="70"/>
        <v>6274.0206000000007</v>
      </c>
      <c r="H133" s="48">
        <f t="shared" si="70"/>
        <v>28500</v>
      </c>
      <c r="I133" s="27">
        <f t="shared" si="70"/>
        <v>6274.9832000000006</v>
      </c>
      <c r="J133" s="27">
        <f t="shared" si="70"/>
        <v>6274.0206000000007</v>
      </c>
      <c r="K133" s="27">
        <f t="shared" si="70"/>
        <v>28500</v>
      </c>
      <c r="L133" s="48">
        <f t="shared" si="48"/>
        <v>0</v>
      </c>
      <c r="M133" s="48">
        <f t="shared" si="49"/>
        <v>0</v>
      </c>
      <c r="N133" s="48">
        <f t="shared" si="50"/>
        <v>0</v>
      </c>
      <c r="O133" s="56"/>
      <c r="P133" s="56"/>
      <c r="Q133" s="56"/>
    </row>
    <row r="134" spans="1:17" s="15" customFormat="1" ht="75.75" customHeight="1" x14ac:dyDescent="0.3">
      <c r="A134" s="30"/>
      <c r="B134" s="68" t="s">
        <v>272</v>
      </c>
      <c r="C134" s="76">
        <f>4706.24+1568.75</f>
        <v>6274.99</v>
      </c>
      <c r="D134" s="76">
        <f>4705.51+1568.52</f>
        <v>6274.0300000000007</v>
      </c>
      <c r="E134" s="33">
        <f>21375+7125</f>
        <v>28500</v>
      </c>
      <c r="F134" s="50">
        <v>6274.9832000000006</v>
      </c>
      <c r="G134" s="50">
        <v>6274.0206000000007</v>
      </c>
      <c r="H134" s="50">
        <v>28500</v>
      </c>
      <c r="I134" s="33">
        <v>6274.9832000000006</v>
      </c>
      <c r="J134" s="33">
        <v>6274.0206000000007</v>
      </c>
      <c r="K134" s="33">
        <v>28500</v>
      </c>
      <c r="L134" s="50">
        <f t="shared" si="48"/>
        <v>0</v>
      </c>
      <c r="M134" s="50">
        <f t="shared" si="49"/>
        <v>0</v>
      </c>
      <c r="N134" s="50">
        <f t="shared" si="50"/>
        <v>0</v>
      </c>
      <c r="O134" s="42"/>
      <c r="P134" s="42"/>
      <c r="Q134" s="42"/>
    </row>
    <row r="135" spans="1:17" s="15" customFormat="1" ht="96" customHeight="1" x14ac:dyDescent="0.3">
      <c r="A135" s="44" t="s">
        <v>280</v>
      </c>
      <c r="B135" s="32" t="s">
        <v>279</v>
      </c>
      <c r="C135" s="78">
        <f>C136+C137+C138</f>
        <v>44557.11</v>
      </c>
      <c r="D135" s="78">
        <f t="shared" ref="D135:H135" si="71">D136+D137+D138</f>
        <v>0</v>
      </c>
      <c r="E135" s="78">
        <f t="shared" si="71"/>
        <v>0</v>
      </c>
      <c r="F135" s="78">
        <f>F136+F137+F138</f>
        <v>44557.11</v>
      </c>
      <c r="G135" s="78">
        <f t="shared" si="71"/>
        <v>0</v>
      </c>
      <c r="H135" s="78">
        <f t="shared" si="71"/>
        <v>0</v>
      </c>
      <c r="I135" s="27">
        <f>I136+I137+I138</f>
        <v>44557.11</v>
      </c>
      <c r="J135" s="27">
        <f t="shared" ref="J135:K135" si="72">J136+J137+J138</f>
        <v>0</v>
      </c>
      <c r="K135" s="27">
        <f t="shared" si="72"/>
        <v>0</v>
      </c>
      <c r="L135" s="48">
        <f t="shared" si="48"/>
        <v>0</v>
      </c>
      <c r="M135" s="78">
        <f t="shared" si="49"/>
        <v>0</v>
      </c>
      <c r="N135" s="48">
        <f t="shared" si="50"/>
        <v>0</v>
      </c>
      <c r="O135" s="56"/>
      <c r="P135" s="56"/>
      <c r="Q135" s="56"/>
    </row>
    <row r="136" spans="1:17" s="15" customFormat="1" ht="97.5" customHeight="1" x14ac:dyDescent="0.3">
      <c r="A136" s="45"/>
      <c r="B136" s="67" t="s">
        <v>268</v>
      </c>
      <c r="C136" s="75">
        <f>30026.78+10008.93</f>
        <v>40035.71</v>
      </c>
      <c r="D136" s="29">
        <v>0</v>
      </c>
      <c r="E136" s="29">
        <v>0</v>
      </c>
      <c r="F136" s="49">
        <v>40035.71</v>
      </c>
      <c r="G136" s="49">
        <v>0</v>
      </c>
      <c r="H136" s="49">
        <v>0</v>
      </c>
      <c r="I136" s="29">
        <v>40035.71</v>
      </c>
      <c r="J136" s="29">
        <v>0</v>
      </c>
      <c r="K136" s="29">
        <v>0</v>
      </c>
      <c r="L136" s="49">
        <f t="shared" si="48"/>
        <v>0</v>
      </c>
      <c r="M136" s="49">
        <f t="shared" si="49"/>
        <v>0</v>
      </c>
      <c r="N136" s="49">
        <f t="shared" si="50"/>
        <v>0</v>
      </c>
      <c r="O136" s="42"/>
      <c r="P136" s="42"/>
      <c r="Q136" s="42"/>
    </row>
    <row r="137" spans="1:17" s="15" customFormat="1" ht="128.25" customHeight="1" x14ac:dyDescent="0.3">
      <c r="A137" s="45"/>
      <c r="B137" s="67" t="s">
        <v>269</v>
      </c>
      <c r="C137" s="29">
        <v>2793.4</v>
      </c>
      <c r="D137" s="29">
        <v>0</v>
      </c>
      <c r="E137" s="29">
        <v>0</v>
      </c>
      <c r="F137" s="49">
        <v>2793.4</v>
      </c>
      <c r="G137" s="49">
        <v>0</v>
      </c>
      <c r="H137" s="49">
        <v>0</v>
      </c>
      <c r="I137" s="29">
        <v>2793.4</v>
      </c>
      <c r="J137" s="29">
        <v>0</v>
      </c>
      <c r="K137" s="29">
        <v>0</v>
      </c>
      <c r="L137" s="49">
        <f t="shared" si="48"/>
        <v>0</v>
      </c>
      <c r="M137" s="49">
        <f t="shared" si="49"/>
        <v>0</v>
      </c>
      <c r="N137" s="49">
        <f t="shared" si="50"/>
        <v>0</v>
      </c>
      <c r="O137" s="42"/>
      <c r="P137" s="42"/>
      <c r="Q137" s="42"/>
    </row>
    <row r="138" spans="1:17" s="15" customFormat="1" ht="111.75" customHeight="1" x14ac:dyDescent="0.3">
      <c r="A138" s="45"/>
      <c r="B138" s="67" t="s">
        <v>288</v>
      </c>
      <c r="C138" s="33">
        <v>1728</v>
      </c>
      <c r="D138" s="33">
        <v>0</v>
      </c>
      <c r="E138" s="33">
        <v>0</v>
      </c>
      <c r="F138" s="49">
        <v>1728</v>
      </c>
      <c r="G138" s="49">
        <v>0</v>
      </c>
      <c r="H138" s="49">
        <v>0</v>
      </c>
      <c r="I138" s="29">
        <v>1728</v>
      </c>
      <c r="J138" s="29">
        <v>0</v>
      </c>
      <c r="K138" s="29">
        <v>0</v>
      </c>
      <c r="L138" s="49">
        <f t="shared" si="48"/>
        <v>0</v>
      </c>
      <c r="M138" s="49">
        <f t="shared" si="49"/>
        <v>0</v>
      </c>
      <c r="N138" s="49">
        <f t="shared" si="50"/>
        <v>0</v>
      </c>
      <c r="O138" s="42"/>
      <c r="P138" s="42"/>
      <c r="Q138" s="42"/>
    </row>
    <row r="139" spans="1:17" ht="52.5" customHeight="1" x14ac:dyDescent="0.3">
      <c r="A139" s="31" t="s">
        <v>72</v>
      </c>
      <c r="B139" s="32" t="s">
        <v>71</v>
      </c>
      <c r="C139" s="78">
        <f>SUM(C140:C141)</f>
        <v>0</v>
      </c>
      <c r="D139" s="78">
        <f t="shared" ref="D139:H139" si="73">SUM(D140:D141)</f>
        <v>0</v>
      </c>
      <c r="E139" s="78">
        <f t="shared" si="73"/>
        <v>3573.46</v>
      </c>
      <c r="F139" s="78">
        <f t="shared" si="73"/>
        <v>0</v>
      </c>
      <c r="G139" s="78">
        <f t="shared" si="73"/>
        <v>0</v>
      </c>
      <c r="H139" s="78">
        <f t="shared" si="73"/>
        <v>3573.46</v>
      </c>
      <c r="I139" s="27">
        <f t="shared" ref="I139:K139" si="74">SUM(I140:I141)</f>
        <v>0</v>
      </c>
      <c r="J139" s="27">
        <f t="shared" si="74"/>
        <v>0</v>
      </c>
      <c r="K139" s="27">
        <f t="shared" si="74"/>
        <v>3573.46</v>
      </c>
      <c r="L139" s="48">
        <f t="shared" si="48"/>
        <v>0</v>
      </c>
      <c r="M139" s="78">
        <f t="shared" si="49"/>
        <v>0</v>
      </c>
      <c r="N139" s="48">
        <f t="shared" si="50"/>
        <v>0</v>
      </c>
      <c r="O139" s="56"/>
      <c r="P139" s="56"/>
      <c r="Q139" s="56"/>
    </row>
    <row r="140" spans="1:17" s="15" customFormat="1" ht="111.75" customHeight="1" x14ac:dyDescent="0.3">
      <c r="A140" s="30"/>
      <c r="B140" s="67" t="s">
        <v>312</v>
      </c>
      <c r="C140" s="29">
        <v>0</v>
      </c>
      <c r="D140" s="29">
        <v>0</v>
      </c>
      <c r="E140" s="29">
        <v>389</v>
      </c>
      <c r="F140" s="49">
        <v>0</v>
      </c>
      <c r="G140" s="49">
        <v>0</v>
      </c>
      <c r="H140" s="49">
        <v>389</v>
      </c>
      <c r="I140" s="29">
        <v>0</v>
      </c>
      <c r="J140" s="29">
        <v>0</v>
      </c>
      <c r="K140" s="29">
        <v>389</v>
      </c>
      <c r="L140" s="49">
        <f t="shared" si="48"/>
        <v>0</v>
      </c>
      <c r="M140" s="49">
        <f t="shared" si="49"/>
        <v>0</v>
      </c>
      <c r="N140" s="49">
        <f t="shared" si="50"/>
        <v>0</v>
      </c>
      <c r="O140" s="42"/>
      <c r="P140" s="42"/>
      <c r="Q140" s="42"/>
    </row>
    <row r="141" spans="1:17" s="15" customFormat="1" ht="55.5" customHeight="1" x14ac:dyDescent="0.3">
      <c r="A141" s="30"/>
      <c r="B141" s="67" t="s">
        <v>313</v>
      </c>
      <c r="C141" s="29">
        <v>0</v>
      </c>
      <c r="D141" s="29">
        <v>0</v>
      </c>
      <c r="E141" s="75">
        <v>3184.46</v>
      </c>
      <c r="F141" s="49">
        <v>0</v>
      </c>
      <c r="G141" s="49">
        <v>0</v>
      </c>
      <c r="H141" s="49">
        <v>3184.46</v>
      </c>
      <c r="I141" s="29">
        <v>0</v>
      </c>
      <c r="J141" s="29">
        <v>0</v>
      </c>
      <c r="K141" s="29">
        <v>3184.46</v>
      </c>
      <c r="L141" s="49">
        <f t="shared" si="48"/>
        <v>0</v>
      </c>
      <c r="M141" s="49">
        <f t="shared" si="49"/>
        <v>0</v>
      </c>
      <c r="N141" s="49">
        <f t="shared" si="50"/>
        <v>0</v>
      </c>
      <c r="O141" s="42"/>
      <c r="P141" s="42"/>
      <c r="Q141" s="42"/>
    </row>
    <row r="142" spans="1:17" ht="64.5" hidden="1" customHeight="1" x14ac:dyDescent="0.3">
      <c r="A142" s="31" t="s">
        <v>70</v>
      </c>
      <c r="B142" s="32" t="s">
        <v>69</v>
      </c>
      <c r="C142" s="27"/>
      <c r="D142" s="27"/>
      <c r="E142" s="27"/>
      <c r="F142" s="48"/>
      <c r="G142" s="48"/>
      <c r="H142" s="48"/>
      <c r="I142" s="27"/>
      <c r="J142" s="27"/>
      <c r="K142" s="27"/>
      <c r="L142" s="48">
        <f t="shared" si="48"/>
        <v>0</v>
      </c>
      <c r="M142" s="48">
        <f t="shared" si="49"/>
        <v>0</v>
      </c>
      <c r="N142" s="48">
        <f t="shared" si="50"/>
        <v>0</v>
      </c>
      <c r="O142" s="56"/>
      <c r="P142" s="56"/>
      <c r="Q142" s="56"/>
    </row>
    <row r="143" spans="1:17" ht="79.5" hidden="1" customHeight="1" x14ac:dyDescent="0.3">
      <c r="A143" s="31" t="s">
        <v>68</v>
      </c>
      <c r="B143" s="32" t="s">
        <v>67</v>
      </c>
      <c r="C143" s="27"/>
      <c r="D143" s="27"/>
      <c r="E143" s="27"/>
      <c r="F143" s="48"/>
      <c r="G143" s="48"/>
      <c r="H143" s="48"/>
      <c r="I143" s="27"/>
      <c r="J143" s="27"/>
      <c r="K143" s="27"/>
      <c r="L143" s="48">
        <f t="shared" si="48"/>
        <v>0</v>
      </c>
      <c r="M143" s="48">
        <f t="shared" si="49"/>
        <v>0</v>
      </c>
      <c r="N143" s="48">
        <f t="shared" si="50"/>
        <v>0</v>
      </c>
      <c r="O143" s="56"/>
      <c r="P143" s="56"/>
      <c r="Q143" s="56"/>
    </row>
    <row r="144" spans="1:17" ht="65.25" customHeight="1" x14ac:dyDescent="0.3">
      <c r="A144" s="31" t="s">
        <v>66</v>
      </c>
      <c r="B144" s="32" t="s">
        <v>65</v>
      </c>
      <c r="C144" s="78">
        <v>61544</v>
      </c>
      <c r="D144" s="78">
        <v>59231</v>
      </c>
      <c r="E144" s="78">
        <v>60894</v>
      </c>
      <c r="F144" s="48">
        <v>61544</v>
      </c>
      <c r="G144" s="48">
        <v>59231</v>
      </c>
      <c r="H144" s="48">
        <v>60894</v>
      </c>
      <c r="I144" s="27">
        <v>61544</v>
      </c>
      <c r="J144" s="27">
        <v>59231</v>
      </c>
      <c r="K144" s="27">
        <v>60894</v>
      </c>
      <c r="L144" s="48">
        <f t="shared" si="48"/>
        <v>0</v>
      </c>
      <c r="M144" s="48">
        <f t="shared" si="49"/>
        <v>0</v>
      </c>
      <c r="N144" s="48">
        <f t="shared" si="50"/>
        <v>0</v>
      </c>
      <c r="O144" s="56"/>
      <c r="P144" s="56"/>
      <c r="Q144" s="56"/>
    </row>
    <row r="145" spans="1:17" ht="39" customHeight="1" x14ac:dyDescent="0.3">
      <c r="A145" s="31" t="s">
        <v>64</v>
      </c>
      <c r="B145" s="32" t="s">
        <v>63</v>
      </c>
      <c r="C145" s="78">
        <v>9831.1</v>
      </c>
      <c r="D145" s="78">
        <f>2359+6131</f>
        <v>8490</v>
      </c>
      <c r="E145" s="78">
        <f>2599+5930</f>
        <v>8529</v>
      </c>
      <c r="F145" s="48">
        <v>9831.1</v>
      </c>
      <c r="G145" s="48">
        <v>8490</v>
      </c>
      <c r="H145" s="48">
        <v>8529</v>
      </c>
      <c r="I145" s="27">
        <v>9831.1</v>
      </c>
      <c r="J145" s="27">
        <v>8490</v>
      </c>
      <c r="K145" s="27">
        <v>8529</v>
      </c>
      <c r="L145" s="48">
        <f t="shared" si="48"/>
        <v>0</v>
      </c>
      <c r="M145" s="48">
        <f t="shared" si="49"/>
        <v>0</v>
      </c>
      <c r="N145" s="48">
        <f t="shared" si="50"/>
        <v>0</v>
      </c>
      <c r="O145" s="56"/>
      <c r="P145" s="56"/>
      <c r="Q145" s="56"/>
    </row>
    <row r="146" spans="1:17" ht="43.5" customHeight="1" x14ac:dyDescent="0.3">
      <c r="A146" s="31" t="s">
        <v>62</v>
      </c>
      <c r="B146" s="32" t="s">
        <v>61</v>
      </c>
      <c r="C146" s="79">
        <f>SUM(C147:C148)</f>
        <v>615.30999999999995</v>
      </c>
      <c r="D146" s="79">
        <f t="shared" ref="D146:H146" si="75">SUM(D147:D148)</f>
        <v>646.26</v>
      </c>
      <c r="E146" s="79">
        <f t="shared" si="75"/>
        <v>142849.98000000001</v>
      </c>
      <c r="F146" s="51">
        <f>SUM(F147:F148)</f>
        <v>615.30149000000006</v>
      </c>
      <c r="G146" s="51">
        <f t="shared" si="75"/>
        <v>646.25995999999998</v>
      </c>
      <c r="H146" s="79">
        <f t="shared" si="75"/>
        <v>142849.97500000001</v>
      </c>
      <c r="I146" s="24">
        <f>SUM(I147:I148)</f>
        <v>615.30149000000006</v>
      </c>
      <c r="J146" s="24">
        <f t="shared" ref="J146:K146" si="76">SUM(J147:J148)</f>
        <v>646.25995999999998</v>
      </c>
      <c r="K146" s="24">
        <f t="shared" si="76"/>
        <v>142849.97500000001</v>
      </c>
      <c r="L146" s="51">
        <f t="shared" si="48"/>
        <v>0</v>
      </c>
      <c r="M146" s="51">
        <f t="shared" si="49"/>
        <v>0</v>
      </c>
      <c r="N146" s="51">
        <f t="shared" si="50"/>
        <v>0</v>
      </c>
      <c r="O146" s="56"/>
      <c r="P146" s="56"/>
      <c r="Q146" s="56"/>
    </row>
    <row r="147" spans="1:17" s="15" customFormat="1" ht="37.5" customHeight="1" x14ac:dyDescent="0.3">
      <c r="A147" s="30"/>
      <c r="B147" s="67" t="s">
        <v>321</v>
      </c>
      <c r="C147" s="75">
        <f>344.57+270.74</f>
        <v>615.30999999999995</v>
      </c>
      <c r="D147" s="75">
        <f>361.91+284.35</f>
        <v>646.26</v>
      </c>
      <c r="E147" s="75">
        <f>363.99+285.99</f>
        <v>649.98</v>
      </c>
      <c r="F147" s="49">
        <v>615.30149000000006</v>
      </c>
      <c r="G147" s="49">
        <v>646.25995999999998</v>
      </c>
      <c r="H147" s="49">
        <v>649.97499999999991</v>
      </c>
      <c r="I147" s="29">
        <v>615.30149000000006</v>
      </c>
      <c r="J147" s="29">
        <v>646.25995999999998</v>
      </c>
      <c r="K147" s="29">
        <v>649.97499999999991</v>
      </c>
      <c r="L147" s="49">
        <f t="shared" si="48"/>
        <v>0</v>
      </c>
      <c r="M147" s="49">
        <f t="shared" si="49"/>
        <v>0</v>
      </c>
      <c r="N147" s="49">
        <f t="shared" si="50"/>
        <v>0</v>
      </c>
      <c r="O147" s="42"/>
      <c r="P147" s="42"/>
      <c r="Q147" s="42"/>
    </row>
    <row r="148" spans="1:17" s="15" customFormat="1" ht="37.5" customHeight="1" x14ac:dyDescent="0.3">
      <c r="A148" s="30"/>
      <c r="B148" s="67" t="s">
        <v>325</v>
      </c>
      <c r="C148" s="29">
        <v>0</v>
      </c>
      <c r="D148" s="29">
        <v>0</v>
      </c>
      <c r="E148" s="29">
        <f>88480+53720</f>
        <v>142200</v>
      </c>
      <c r="F148" s="49">
        <v>0</v>
      </c>
      <c r="G148" s="49">
        <v>0</v>
      </c>
      <c r="H148" s="49">
        <v>142200</v>
      </c>
      <c r="I148" s="29">
        <v>0</v>
      </c>
      <c r="J148" s="29">
        <v>0</v>
      </c>
      <c r="K148" s="29">
        <v>142200</v>
      </c>
      <c r="L148" s="49">
        <f t="shared" si="48"/>
        <v>0</v>
      </c>
      <c r="M148" s="49">
        <f t="shared" si="49"/>
        <v>0</v>
      </c>
      <c r="N148" s="49">
        <f t="shared" si="50"/>
        <v>0</v>
      </c>
      <c r="O148" s="42"/>
      <c r="P148" s="42"/>
      <c r="Q148" s="42"/>
    </row>
    <row r="149" spans="1:17" ht="39" customHeight="1" x14ac:dyDescent="0.3">
      <c r="A149" s="31" t="s">
        <v>60</v>
      </c>
      <c r="B149" s="32" t="s">
        <v>59</v>
      </c>
      <c r="C149" s="78">
        <f t="shared" ref="C149:H149" si="77">SUM(C150:C154)</f>
        <v>215700</v>
      </c>
      <c r="D149" s="78">
        <f t="shared" si="77"/>
        <v>0</v>
      </c>
      <c r="E149" s="78">
        <f t="shared" si="77"/>
        <v>2445</v>
      </c>
      <c r="F149" s="78">
        <f t="shared" si="77"/>
        <v>215700</v>
      </c>
      <c r="G149" s="78">
        <f t="shared" si="77"/>
        <v>0</v>
      </c>
      <c r="H149" s="78">
        <f t="shared" si="77"/>
        <v>2445</v>
      </c>
      <c r="I149" s="27">
        <f t="shared" ref="I149:K149" si="78">SUM(I150:I154)</f>
        <v>215700</v>
      </c>
      <c r="J149" s="27">
        <f t="shared" si="78"/>
        <v>0</v>
      </c>
      <c r="K149" s="27">
        <f t="shared" si="78"/>
        <v>2445</v>
      </c>
      <c r="L149" s="48">
        <f t="shared" si="48"/>
        <v>0</v>
      </c>
      <c r="M149" s="78">
        <f t="shared" si="49"/>
        <v>0</v>
      </c>
      <c r="N149" s="48">
        <f t="shared" si="50"/>
        <v>0</v>
      </c>
      <c r="O149" s="56"/>
      <c r="P149" s="56"/>
      <c r="Q149" s="56"/>
    </row>
    <row r="150" spans="1:17" s="15" customFormat="1" ht="27.75" customHeight="1" x14ac:dyDescent="0.3">
      <c r="A150" s="30"/>
      <c r="B150" s="91" t="s">
        <v>359</v>
      </c>
      <c r="C150" s="29">
        <v>159000</v>
      </c>
      <c r="D150" s="29">
        <v>0</v>
      </c>
      <c r="E150" s="29">
        <v>0</v>
      </c>
      <c r="F150" s="49">
        <v>159000</v>
      </c>
      <c r="G150" s="49">
        <v>0</v>
      </c>
      <c r="H150" s="49">
        <v>0</v>
      </c>
      <c r="I150" s="29">
        <v>159000</v>
      </c>
      <c r="J150" s="29">
        <v>0</v>
      </c>
      <c r="K150" s="29">
        <v>0</v>
      </c>
      <c r="L150" s="49">
        <f t="shared" si="48"/>
        <v>0</v>
      </c>
      <c r="M150" s="49">
        <f t="shared" si="49"/>
        <v>0</v>
      </c>
      <c r="N150" s="49">
        <f t="shared" si="50"/>
        <v>0</v>
      </c>
      <c r="O150" s="42"/>
      <c r="P150" s="42"/>
      <c r="Q150" s="42"/>
    </row>
    <row r="151" spans="1:17" s="15" customFormat="1" ht="48.75" hidden="1" customHeight="1" x14ac:dyDescent="0.3">
      <c r="A151" s="30"/>
      <c r="B151" s="91" t="s">
        <v>360</v>
      </c>
      <c r="C151" s="29"/>
      <c r="D151" s="29"/>
      <c r="E151" s="29"/>
      <c r="F151" s="49"/>
      <c r="G151" s="49"/>
      <c r="H151" s="49"/>
      <c r="I151" s="29"/>
      <c r="J151" s="29"/>
      <c r="K151" s="29"/>
      <c r="L151" s="49">
        <f t="shared" ref="L151" si="79">I151-F151</f>
        <v>0</v>
      </c>
      <c r="M151" s="49">
        <f t="shared" ref="M151" si="80">J151-G151</f>
        <v>0</v>
      </c>
      <c r="N151" s="49">
        <f t="shared" ref="N151" si="81">K151-H151</f>
        <v>0</v>
      </c>
      <c r="O151" s="42"/>
      <c r="P151" s="42"/>
      <c r="Q151" s="42"/>
    </row>
    <row r="152" spans="1:17" s="15" customFormat="1" ht="37.5" customHeight="1" x14ac:dyDescent="0.3">
      <c r="A152" s="30"/>
      <c r="B152" s="67" t="s">
        <v>343</v>
      </c>
      <c r="C152" s="29">
        <v>90</v>
      </c>
      <c r="D152" s="29">
        <v>0</v>
      </c>
      <c r="E152" s="29">
        <v>2445</v>
      </c>
      <c r="F152" s="49">
        <v>90</v>
      </c>
      <c r="G152" s="49">
        <v>0</v>
      </c>
      <c r="H152" s="49">
        <v>2445</v>
      </c>
      <c r="I152" s="29">
        <v>90</v>
      </c>
      <c r="J152" s="29">
        <v>0</v>
      </c>
      <c r="K152" s="29">
        <v>2445</v>
      </c>
      <c r="L152" s="49">
        <f t="shared" ref="L152:L219" si="82">I152-F152</f>
        <v>0</v>
      </c>
      <c r="M152" s="49">
        <f t="shared" ref="M152:M219" si="83">J152-G152</f>
        <v>0</v>
      </c>
      <c r="N152" s="49">
        <f t="shared" ref="N152:N219" si="84">K152-H152</f>
        <v>0</v>
      </c>
      <c r="O152" s="42"/>
      <c r="P152" s="42"/>
      <c r="Q152" s="42"/>
    </row>
    <row r="153" spans="1:17" s="15" customFormat="1" ht="36" customHeight="1" x14ac:dyDescent="0.3">
      <c r="A153" s="30"/>
      <c r="B153" s="67" t="s">
        <v>58</v>
      </c>
      <c r="C153" s="29">
        <v>13860</v>
      </c>
      <c r="D153" s="29">
        <v>0</v>
      </c>
      <c r="E153" s="29">
        <v>0</v>
      </c>
      <c r="F153" s="49">
        <v>13860</v>
      </c>
      <c r="G153" s="49">
        <v>0</v>
      </c>
      <c r="H153" s="49">
        <v>0</v>
      </c>
      <c r="I153" s="29">
        <v>13860</v>
      </c>
      <c r="J153" s="29">
        <v>0</v>
      </c>
      <c r="K153" s="29">
        <v>0</v>
      </c>
      <c r="L153" s="49">
        <f t="shared" si="82"/>
        <v>0</v>
      </c>
      <c r="M153" s="49">
        <f t="shared" si="83"/>
        <v>0</v>
      </c>
      <c r="N153" s="49">
        <f t="shared" si="84"/>
        <v>0</v>
      </c>
      <c r="O153" s="42"/>
      <c r="P153" s="42"/>
      <c r="Q153" s="42"/>
    </row>
    <row r="154" spans="1:17" s="15" customFormat="1" ht="51" customHeight="1" x14ac:dyDescent="0.3">
      <c r="A154" s="30"/>
      <c r="B154" s="67" t="s">
        <v>327</v>
      </c>
      <c r="C154" s="29">
        <v>42750</v>
      </c>
      <c r="D154" s="29">
        <v>0</v>
      </c>
      <c r="E154" s="29">
        <v>0</v>
      </c>
      <c r="F154" s="49">
        <v>42750</v>
      </c>
      <c r="G154" s="49">
        <v>0</v>
      </c>
      <c r="H154" s="49">
        <v>0</v>
      </c>
      <c r="I154" s="29">
        <v>42750</v>
      </c>
      <c r="J154" s="29">
        <v>0</v>
      </c>
      <c r="K154" s="29">
        <v>0</v>
      </c>
      <c r="L154" s="49">
        <f t="shared" si="82"/>
        <v>0</v>
      </c>
      <c r="M154" s="49">
        <f t="shared" si="83"/>
        <v>0</v>
      </c>
      <c r="N154" s="49">
        <f t="shared" si="84"/>
        <v>0</v>
      </c>
      <c r="O154" s="42"/>
      <c r="P154" s="42"/>
      <c r="Q154" s="42"/>
    </row>
    <row r="155" spans="1:17" s="15" customFormat="1" ht="32.25" hidden="1" customHeight="1" x14ac:dyDescent="0.3">
      <c r="A155" s="30"/>
      <c r="B155" s="91" t="s">
        <v>361</v>
      </c>
      <c r="C155" s="29"/>
      <c r="D155" s="29"/>
      <c r="E155" s="29"/>
      <c r="F155" s="49"/>
      <c r="G155" s="49"/>
      <c r="H155" s="49"/>
      <c r="I155" s="29"/>
      <c r="J155" s="29"/>
      <c r="K155" s="29"/>
      <c r="L155" s="49">
        <f t="shared" ref="L155:L156" si="85">I155-F155</f>
        <v>0</v>
      </c>
      <c r="M155" s="49">
        <f t="shared" ref="M155:M156" si="86">J155-G155</f>
        <v>0</v>
      </c>
      <c r="N155" s="49">
        <f t="shared" ref="N155:N156" si="87">K155-H155</f>
        <v>0</v>
      </c>
      <c r="O155" s="42"/>
      <c r="P155" s="42"/>
      <c r="Q155" s="42"/>
    </row>
    <row r="156" spans="1:17" s="15" customFormat="1" ht="32.25" hidden="1" customHeight="1" x14ac:dyDescent="0.3">
      <c r="A156" s="30"/>
      <c r="B156" s="91" t="s">
        <v>362</v>
      </c>
      <c r="C156" s="29"/>
      <c r="D156" s="29"/>
      <c r="E156" s="29"/>
      <c r="F156" s="49"/>
      <c r="G156" s="49"/>
      <c r="H156" s="49"/>
      <c r="I156" s="29"/>
      <c r="J156" s="29"/>
      <c r="K156" s="29"/>
      <c r="L156" s="49">
        <f t="shared" si="85"/>
        <v>0</v>
      </c>
      <c r="M156" s="49">
        <f t="shared" si="86"/>
        <v>0</v>
      </c>
      <c r="N156" s="49">
        <f t="shared" si="87"/>
        <v>0</v>
      </c>
      <c r="O156" s="42"/>
      <c r="P156" s="42"/>
      <c r="Q156" s="42"/>
    </row>
    <row r="157" spans="1:17" ht="39" hidden="1" customHeight="1" x14ac:dyDescent="0.3">
      <c r="A157" s="31" t="s">
        <v>57</v>
      </c>
      <c r="B157" s="32" t="s">
        <v>56</v>
      </c>
      <c r="C157" s="27"/>
      <c r="D157" s="27"/>
      <c r="E157" s="27"/>
      <c r="F157" s="48"/>
      <c r="G157" s="48"/>
      <c r="H157" s="48"/>
      <c r="I157" s="27"/>
      <c r="J157" s="27"/>
      <c r="K157" s="27"/>
      <c r="L157" s="48">
        <f t="shared" si="82"/>
        <v>0</v>
      </c>
      <c r="M157" s="48">
        <f t="shared" si="83"/>
        <v>0</v>
      </c>
      <c r="N157" s="48">
        <f t="shared" si="84"/>
        <v>0</v>
      </c>
      <c r="O157" s="56"/>
      <c r="P157" s="56"/>
      <c r="Q157" s="56"/>
    </row>
    <row r="158" spans="1:17" ht="36" customHeight="1" x14ac:dyDescent="0.3">
      <c r="A158" s="31" t="s">
        <v>55</v>
      </c>
      <c r="B158" s="32" t="s">
        <v>54</v>
      </c>
      <c r="C158" s="78">
        <f>C159</f>
        <v>0</v>
      </c>
      <c r="D158" s="78">
        <f t="shared" ref="D158:K158" si="88">D159</f>
        <v>0</v>
      </c>
      <c r="E158" s="78">
        <f t="shared" si="88"/>
        <v>183757.34</v>
      </c>
      <c r="F158" s="78">
        <f t="shared" si="88"/>
        <v>0</v>
      </c>
      <c r="G158" s="78">
        <f t="shared" si="88"/>
        <v>0</v>
      </c>
      <c r="H158" s="78">
        <f t="shared" si="88"/>
        <v>183757.34</v>
      </c>
      <c r="I158" s="27">
        <f t="shared" si="88"/>
        <v>0</v>
      </c>
      <c r="J158" s="27">
        <f t="shared" si="88"/>
        <v>0</v>
      </c>
      <c r="K158" s="27">
        <f t="shared" si="88"/>
        <v>183757.34</v>
      </c>
      <c r="L158" s="48">
        <f t="shared" si="82"/>
        <v>0</v>
      </c>
      <c r="M158" s="78">
        <f t="shared" si="83"/>
        <v>0</v>
      </c>
      <c r="N158" s="48">
        <f t="shared" si="84"/>
        <v>0</v>
      </c>
      <c r="O158" s="56"/>
      <c r="P158" s="56"/>
      <c r="Q158" s="56"/>
    </row>
    <row r="159" spans="1:17" s="15" customFormat="1" ht="51" customHeight="1" x14ac:dyDescent="0.3">
      <c r="A159" s="30"/>
      <c r="B159" s="67" t="s">
        <v>53</v>
      </c>
      <c r="C159" s="29">
        <v>0</v>
      </c>
      <c r="D159" s="29">
        <v>0</v>
      </c>
      <c r="E159" s="75">
        <v>183757.34</v>
      </c>
      <c r="F159" s="49">
        <v>0</v>
      </c>
      <c r="G159" s="49">
        <v>0</v>
      </c>
      <c r="H159" s="49">
        <v>183757.34</v>
      </c>
      <c r="I159" s="29">
        <v>0</v>
      </c>
      <c r="J159" s="29">
        <v>0</v>
      </c>
      <c r="K159" s="29">
        <v>183757.34</v>
      </c>
      <c r="L159" s="49">
        <f t="shared" si="82"/>
        <v>0</v>
      </c>
      <c r="M159" s="49">
        <f t="shared" si="83"/>
        <v>0</v>
      </c>
      <c r="N159" s="49">
        <f t="shared" si="84"/>
        <v>0</v>
      </c>
      <c r="O159" s="42"/>
      <c r="P159" s="42"/>
      <c r="Q159" s="42"/>
    </row>
    <row r="160" spans="1:17" ht="36" customHeight="1" x14ac:dyDescent="0.3">
      <c r="A160" s="31" t="s">
        <v>351</v>
      </c>
      <c r="B160" s="32" t="s">
        <v>350</v>
      </c>
      <c r="C160" s="78">
        <v>0</v>
      </c>
      <c r="D160" s="78">
        <v>0</v>
      </c>
      <c r="E160" s="78">
        <v>0</v>
      </c>
      <c r="F160" s="48">
        <v>99730.446430000011</v>
      </c>
      <c r="G160" s="78">
        <v>0</v>
      </c>
      <c r="H160" s="78">
        <v>0</v>
      </c>
      <c r="I160" s="27">
        <v>99730.446430000011</v>
      </c>
      <c r="J160" s="27">
        <v>0</v>
      </c>
      <c r="K160" s="27">
        <v>0</v>
      </c>
      <c r="L160" s="48">
        <f t="shared" si="82"/>
        <v>0</v>
      </c>
      <c r="M160" s="78">
        <f t="shared" si="83"/>
        <v>0</v>
      </c>
      <c r="N160" s="48">
        <f t="shared" si="84"/>
        <v>0</v>
      </c>
      <c r="O160" s="56"/>
      <c r="P160" s="56"/>
      <c r="Q160" s="56"/>
    </row>
    <row r="161" spans="1:17" ht="39" customHeight="1" x14ac:dyDescent="0.3">
      <c r="A161" s="31" t="s">
        <v>52</v>
      </c>
      <c r="B161" s="32" t="s">
        <v>44</v>
      </c>
      <c r="C161" s="78">
        <f t="shared" ref="C161:H161" si="89">C162+C164+C166+C168+C170+C172</f>
        <v>1298876.17</v>
      </c>
      <c r="D161" s="78">
        <f t="shared" si="89"/>
        <v>1431863.37</v>
      </c>
      <c r="E161" s="78">
        <f t="shared" si="89"/>
        <v>255960</v>
      </c>
      <c r="F161" s="48">
        <f t="shared" si="89"/>
        <v>1298876.17</v>
      </c>
      <c r="G161" s="48">
        <f t="shared" si="89"/>
        <v>1431863.37</v>
      </c>
      <c r="H161" s="48">
        <f t="shared" si="89"/>
        <v>255960</v>
      </c>
      <c r="I161" s="27">
        <f t="shared" ref="I161:K161" si="90">I162+I164+I166+I168+I170+I172</f>
        <v>1875337.9800000002</v>
      </c>
      <c r="J161" s="27">
        <f t="shared" si="90"/>
        <v>1159891.27</v>
      </c>
      <c r="K161" s="27">
        <f t="shared" si="90"/>
        <v>251943.66999999998</v>
      </c>
      <c r="L161" s="48">
        <f t="shared" si="82"/>
        <v>576461.81000000029</v>
      </c>
      <c r="M161" s="48">
        <f t="shared" si="83"/>
        <v>-271972.10000000009</v>
      </c>
      <c r="N161" s="48">
        <f t="shared" si="84"/>
        <v>-4016.3300000000163</v>
      </c>
      <c r="O161" s="56"/>
      <c r="P161" s="56"/>
      <c r="Q161" s="56"/>
    </row>
    <row r="162" spans="1:17" ht="30" customHeight="1" x14ac:dyDescent="0.3">
      <c r="A162" s="31" t="s">
        <v>51</v>
      </c>
      <c r="B162" s="32" t="s">
        <v>50</v>
      </c>
      <c r="C162" s="78">
        <f t="shared" ref="C162:K162" si="91">C163</f>
        <v>0</v>
      </c>
      <c r="D162" s="78">
        <f t="shared" si="91"/>
        <v>0</v>
      </c>
      <c r="E162" s="78">
        <f t="shared" si="91"/>
        <v>27000</v>
      </c>
      <c r="F162" s="48">
        <f t="shared" si="91"/>
        <v>0</v>
      </c>
      <c r="G162" s="48">
        <f t="shared" si="91"/>
        <v>0</v>
      </c>
      <c r="H162" s="48">
        <f t="shared" si="91"/>
        <v>27000</v>
      </c>
      <c r="I162" s="27">
        <f t="shared" si="91"/>
        <v>0</v>
      </c>
      <c r="J162" s="27">
        <f t="shared" si="91"/>
        <v>0</v>
      </c>
      <c r="K162" s="27">
        <f t="shared" si="91"/>
        <v>26946.55</v>
      </c>
      <c r="L162" s="48">
        <f t="shared" si="82"/>
        <v>0</v>
      </c>
      <c r="M162" s="48">
        <f t="shared" si="83"/>
        <v>0</v>
      </c>
      <c r="N162" s="48">
        <f t="shared" si="84"/>
        <v>-53.450000000000728</v>
      </c>
      <c r="O162" s="56"/>
      <c r="P162" s="56"/>
      <c r="Q162" s="56"/>
    </row>
    <row r="163" spans="1:17" s="15" customFormat="1" ht="33.75" customHeight="1" x14ac:dyDescent="0.3">
      <c r="A163" s="30"/>
      <c r="B163" s="68" t="s">
        <v>330</v>
      </c>
      <c r="C163" s="29">
        <v>0</v>
      </c>
      <c r="D163" s="29">
        <v>0</v>
      </c>
      <c r="E163" s="29">
        <v>27000</v>
      </c>
      <c r="F163" s="49">
        <v>0</v>
      </c>
      <c r="G163" s="49">
        <v>0</v>
      </c>
      <c r="H163" s="49">
        <v>27000</v>
      </c>
      <c r="I163" s="29">
        <v>0</v>
      </c>
      <c r="J163" s="29">
        <v>0</v>
      </c>
      <c r="K163" s="29">
        <v>26946.55</v>
      </c>
      <c r="L163" s="49">
        <f t="shared" si="82"/>
        <v>0</v>
      </c>
      <c r="M163" s="49">
        <f t="shared" si="83"/>
        <v>0</v>
      </c>
      <c r="N163" s="49">
        <f t="shared" si="84"/>
        <v>-53.450000000000728</v>
      </c>
      <c r="O163" s="42"/>
      <c r="P163" s="42"/>
      <c r="Q163" s="42"/>
    </row>
    <row r="164" spans="1:17" ht="37.5" customHeight="1" x14ac:dyDescent="0.3">
      <c r="A164" s="31" t="s">
        <v>49</v>
      </c>
      <c r="B164" s="32" t="s">
        <v>44</v>
      </c>
      <c r="C164" s="78">
        <f t="shared" ref="C164:K164" si="92">C165</f>
        <v>614545.01</v>
      </c>
      <c r="D164" s="78">
        <f t="shared" si="92"/>
        <v>739338.46</v>
      </c>
      <c r="E164" s="78">
        <f t="shared" si="92"/>
        <v>0</v>
      </c>
      <c r="F164" s="48">
        <f t="shared" si="92"/>
        <v>614545.01</v>
      </c>
      <c r="G164" s="48">
        <f t="shared" si="92"/>
        <v>739338.46</v>
      </c>
      <c r="H164" s="48">
        <f t="shared" si="92"/>
        <v>0</v>
      </c>
      <c r="I164" s="27">
        <f t="shared" si="92"/>
        <v>878654.12</v>
      </c>
      <c r="J164" s="27">
        <f t="shared" si="92"/>
        <v>475238.51999999996</v>
      </c>
      <c r="K164" s="27">
        <f t="shared" si="92"/>
        <v>0</v>
      </c>
      <c r="L164" s="48">
        <f t="shared" si="82"/>
        <v>264109.11</v>
      </c>
      <c r="M164" s="48">
        <f t="shared" si="83"/>
        <v>-264099.94</v>
      </c>
      <c r="N164" s="48">
        <f t="shared" si="84"/>
        <v>0</v>
      </c>
      <c r="O164" s="56"/>
      <c r="P164" s="56"/>
      <c r="Q164" s="56"/>
    </row>
    <row r="165" spans="1:17" s="15" customFormat="1" ht="63.75" customHeight="1" x14ac:dyDescent="0.3">
      <c r="A165" s="30"/>
      <c r="B165" s="68" t="s">
        <v>317</v>
      </c>
      <c r="C165" s="75">
        <v>614545.01</v>
      </c>
      <c r="D165" s="75">
        <v>739338.46</v>
      </c>
      <c r="E165" s="29">
        <v>0</v>
      </c>
      <c r="F165" s="49">
        <v>614545.01</v>
      </c>
      <c r="G165" s="49">
        <v>739338.46</v>
      </c>
      <c r="H165" s="49">
        <v>0</v>
      </c>
      <c r="I165" s="29">
        <v>878654.12</v>
      </c>
      <c r="J165" s="29">
        <v>475238.51999999996</v>
      </c>
      <c r="K165" s="29">
        <v>0</v>
      </c>
      <c r="L165" s="49">
        <f t="shared" si="82"/>
        <v>264109.11</v>
      </c>
      <c r="M165" s="49">
        <f t="shared" si="83"/>
        <v>-264099.94</v>
      </c>
      <c r="N165" s="49">
        <f t="shared" si="84"/>
        <v>0</v>
      </c>
      <c r="O165" s="42"/>
      <c r="P165" s="42"/>
      <c r="Q165" s="42"/>
    </row>
    <row r="166" spans="1:17" ht="36.75" customHeight="1" x14ac:dyDescent="0.3">
      <c r="A166" s="31" t="s">
        <v>48</v>
      </c>
      <c r="B166" s="32" t="s">
        <v>44</v>
      </c>
      <c r="C166" s="78">
        <f t="shared" ref="C166:K166" si="93">C167</f>
        <v>540867.97</v>
      </c>
      <c r="D166" s="78">
        <f t="shared" si="93"/>
        <v>264364.34999999998</v>
      </c>
      <c r="E166" s="78">
        <f t="shared" si="93"/>
        <v>0</v>
      </c>
      <c r="F166" s="48">
        <f t="shared" si="93"/>
        <v>540867.97</v>
      </c>
      <c r="G166" s="48">
        <f t="shared" si="93"/>
        <v>264364.34999999998</v>
      </c>
      <c r="H166" s="48">
        <f t="shared" si="93"/>
        <v>0</v>
      </c>
      <c r="I166" s="27">
        <f t="shared" si="93"/>
        <v>531264.77</v>
      </c>
      <c r="J166" s="27">
        <f t="shared" si="93"/>
        <v>352499</v>
      </c>
      <c r="K166" s="27">
        <f t="shared" si="93"/>
        <v>0</v>
      </c>
      <c r="L166" s="48">
        <f t="shared" si="82"/>
        <v>-9603.1999999999534</v>
      </c>
      <c r="M166" s="48">
        <f t="shared" si="83"/>
        <v>88134.650000000023</v>
      </c>
      <c r="N166" s="48">
        <f t="shared" si="84"/>
        <v>0</v>
      </c>
      <c r="O166" s="56"/>
      <c r="P166" s="56"/>
      <c r="Q166" s="56"/>
    </row>
    <row r="167" spans="1:17" s="15" customFormat="1" ht="66" customHeight="1" x14ac:dyDescent="0.3">
      <c r="A167" s="30"/>
      <c r="B167" s="68" t="s">
        <v>318</v>
      </c>
      <c r="C167" s="75">
        <v>540867.97</v>
      </c>
      <c r="D167" s="75">
        <v>264364.34999999998</v>
      </c>
      <c r="E167" s="29">
        <v>0</v>
      </c>
      <c r="F167" s="49">
        <v>540867.97</v>
      </c>
      <c r="G167" s="49">
        <v>264364.34999999998</v>
      </c>
      <c r="H167" s="49">
        <v>0</v>
      </c>
      <c r="I167" s="29">
        <v>531264.77</v>
      </c>
      <c r="J167" s="29">
        <v>352499</v>
      </c>
      <c r="K167" s="29">
        <v>0</v>
      </c>
      <c r="L167" s="49">
        <f t="shared" si="82"/>
        <v>-9603.1999999999534</v>
      </c>
      <c r="M167" s="49">
        <f t="shared" si="83"/>
        <v>88134.650000000023</v>
      </c>
      <c r="N167" s="49">
        <f t="shared" si="84"/>
        <v>0</v>
      </c>
      <c r="O167" s="42"/>
      <c r="P167" s="42"/>
      <c r="Q167" s="42"/>
    </row>
    <row r="168" spans="1:17" ht="36" customHeight="1" x14ac:dyDescent="0.3">
      <c r="A168" s="31" t="s">
        <v>47</v>
      </c>
      <c r="B168" s="32" t="s">
        <v>44</v>
      </c>
      <c r="C168" s="78">
        <f t="shared" ref="C168:K168" si="94">C169</f>
        <v>25440</v>
      </c>
      <c r="D168" s="78">
        <f t="shared" si="94"/>
        <v>321353</v>
      </c>
      <c r="E168" s="78">
        <f t="shared" si="94"/>
        <v>228960</v>
      </c>
      <c r="F168" s="48">
        <f t="shared" si="94"/>
        <v>25440</v>
      </c>
      <c r="G168" s="48">
        <f t="shared" si="94"/>
        <v>321353</v>
      </c>
      <c r="H168" s="48">
        <f t="shared" si="94"/>
        <v>228960</v>
      </c>
      <c r="I168" s="27">
        <f t="shared" si="94"/>
        <v>49855.85</v>
      </c>
      <c r="J168" s="27">
        <f t="shared" si="94"/>
        <v>291233.75</v>
      </c>
      <c r="K168" s="27">
        <f t="shared" si="94"/>
        <v>224997.12</v>
      </c>
      <c r="L168" s="48">
        <f t="shared" si="82"/>
        <v>24415.85</v>
      </c>
      <c r="M168" s="48">
        <f t="shared" si="83"/>
        <v>-30119.25</v>
      </c>
      <c r="N168" s="48">
        <f t="shared" si="84"/>
        <v>-3962.8800000000047</v>
      </c>
      <c r="O168" s="56"/>
      <c r="P168" s="56"/>
      <c r="Q168" s="56"/>
    </row>
    <row r="169" spans="1:17" s="15" customFormat="1" ht="37.5" customHeight="1" x14ac:dyDescent="0.3">
      <c r="A169" s="30"/>
      <c r="B169" s="68" t="s">
        <v>315</v>
      </c>
      <c r="C169" s="29">
        <v>25440</v>
      </c>
      <c r="D169" s="29">
        <v>321353</v>
      </c>
      <c r="E169" s="29">
        <v>228960</v>
      </c>
      <c r="F169" s="49">
        <v>25440</v>
      </c>
      <c r="G169" s="49">
        <v>321353</v>
      </c>
      <c r="H169" s="49">
        <v>228960</v>
      </c>
      <c r="I169" s="29">
        <v>49855.85</v>
      </c>
      <c r="J169" s="29">
        <v>291233.75</v>
      </c>
      <c r="K169" s="29">
        <v>224997.12</v>
      </c>
      <c r="L169" s="49">
        <f t="shared" si="82"/>
        <v>24415.85</v>
      </c>
      <c r="M169" s="49">
        <f t="shared" si="83"/>
        <v>-30119.25</v>
      </c>
      <c r="N169" s="49">
        <f t="shared" si="84"/>
        <v>-3962.8800000000047</v>
      </c>
      <c r="O169" s="42"/>
      <c r="P169" s="42"/>
      <c r="Q169" s="42"/>
    </row>
    <row r="170" spans="1:17" ht="33.75" customHeight="1" x14ac:dyDescent="0.3">
      <c r="A170" s="31" t="s">
        <v>46</v>
      </c>
      <c r="B170" s="32" t="s">
        <v>44</v>
      </c>
      <c r="C170" s="78">
        <f t="shared" ref="C170:K170" si="95">C171</f>
        <v>118023.19</v>
      </c>
      <c r="D170" s="78">
        <f t="shared" si="95"/>
        <v>106807.56</v>
      </c>
      <c r="E170" s="78">
        <f t="shared" si="95"/>
        <v>0</v>
      </c>
      <c r="F170" s="48">
        <f t="shared" si="95"/>
        <v>118023.19</v>
      </c>
      <c r="G170" s="48">
        <f t="shared" si="95"/>
        <v>106807.56</v>
      </c>
      <c r="H170" s="48">
        <f t="shared" si="95"/>
        <v>0</v>
      </c>
      <c r="I170" s="27">
        <f t="shared" si="95"/>
        <v>415563.24</v>
      </c>
      <c r="J170" s="27">
        <f t="shared" si="95"/>
        <v>40920</v>
      </c>
      <c r="K170" s="27">
        <f t="shared" si="95"/>
        <v>0</v>
      </c>
      <c r="L170" s="48">
        <f t="shared" si="82"/>
        <v>297540.05</v>
      </c>
      <c r="M170" s="48">
        <f t="shared" si="83"/>
        <v>-65887.56</v>
      </c>
      <c r="N170" s="48">
        <f t="shared" si="84"/>
        <v>0</v>
      </c>
      <c r="O170" s="56"/>
      <c r="P170" s="56"/>
      <c r="Q170" s="56"/>
    </row>
    <row r="171" spans="1:17" s="15" customFormat="1" ht="39" customHeight="1" x14ac:dyDescent="0.3">
      <c r="A171" s="30"/>
      <c r="B171" s="68" t="s">
        <v>314</v>
      </c>
      <c r="C171" s="75">
        <v>118023.19</v>
      </c>
      <c r="D171" s="75">
        <v>106807.56</v>
      </c>
      <c r="E171" s="29">
        <v>0</v>
      </c>
      <c r="F171" s="49">
        <v>118023.19</v>
      </c>
      <c r="G171" s="49">
        <v>106807.56</v>
      </c>
      <c r="H171" s="49">
        <v>0</v>
      </c>
      <c r="I171" s="29">
        <v>415563.24</v>
      </c>
      <c r="J171" s="29">
        <v>40920</v>
      </c>
      <c r="K171" s="29">
        <v>0</v>
      </c>
      <c r="L171" s="49">
        <f t="shared" si="82"/>
        <v>297540.05</v>
      </c>
      <c r="M171" s="49">
        <f t="shared" si="83"/>
        <v>-65887.56</v>
      </c>
      <c r="N171" s="49">
        <f t="shared" si="84"/>
        <v>0</v>
      </c>
      <c r="O171" s="42"/>
      <c r="P171" s="42"/>
      <c r="Q171" s="42"/>
    </row>
    <row r="172" spans="1:17" ht="33.75" hidden="1" customHeight="1" x14ac:dyDescent="0.3">
      <c r="A172" s="31" t="s">
        <v>45</v>
      </c>
      <c r="B172" s="32" t="s">
        <v>44</v>
      </c>
      <c r="C172" s="27">
        <f t="shared" ref="C172:K172" si="96">C173</f>
        <v>0</v>
      </c>
      <c r="D172" s="27">
        <f t="shared" si="96"/>
        <v>0</v>
      </c>
      <c r="E172" s="27">
        <f t="shared" si="96"/>
        <v>0</v>
      </c>
      <c r="F172" s="48">
        <f t="shared" si="96"/>
        <v>0</v>
      </c>
      <c r="G172" s="48">
        <f t="shared" si="96"/>
        <v>0</v>
      </c>
      <c r="H172" s="48">
        <f t="shared" si="96"/>
        <v>0</v>
      </c>
      <c r="I172" s="27">
        <f t="shared" si="96"/>
        <v>0</v>
      </c>
      <c r="J172" s="27">
        <f t="shared" si="96"/>
        <v>0</v>
      </c>
      <c r="K172" s="27">
        <f t="shared" si="96"/>
        <v>0</v>
      </c>
      <c r="L172" s="48">
        <f t="shared" si="82"/>
        <v>0</v>
      </c>
      <c r="M172" s="48">
        <f t="shared" si="83"/>
        <v>0</v>
      </c>
      <c r="N172" s="48">
        <f t="shared" si="84"/>
        <v>0</v>
      </c>
      <c r="O172" s="56"/>
      <c r="P172" s="56"/>
      <c r="Q172" s="56"/>
    </row>
    <row r="173" spans="1:17" s="15" customFormat="1" ht="36" hidden="1" customHeight="1" x14ac:dyDescent="0.3">
      <c r="A173" s="30"/>
      <c r="B173" s="68" t="s">
        <v>316</v>
      </c>
      <c r="C173" s="29">
        <v>0</v>
      </c>
      <c r="D173" s="29">
        <v>0</v>
      </c>
      <c r="E173" s="29">
        <v>0</v>
      </c>
      <c r="F173" s="49">
        <v>0</v>
      </c>
      <c r="G173" s="49">
        <v>0</v>
      </c>
      <c r="H173" s="49">
        <v>0</v>
      </c>
      <c r="I173" s="29">
        <v>0</v>
      </c>
      <c r="J173" s="29">
        <v>0</v>
      </c>
      <c r="K173" s="29">
        <v>0</v>
      </c>
      <c r="L173" s="49">
        <f t="shared" si="82"/>
        <v>0</v>
      </c>
      <c r="M173" s="49">
        <f t="shared" si="83"/>
        <v>0</v>
      </c>
      <c r="N173" s="49">
        <f t="shared" si="84"/>
        <v>0</v>
      </c>
      <c r="O173" s="42"/>
      <c r="P173" s="42"/>
      <c r="Q173" s="42"/>
    </row>
    <row r="174" spans="1:17" ht="24.75" customHeight="1" x14ac:dyDescent="0.3">
      <c r="A174" s="31" t="s">
        <v>43</v>
      </c>
      <c r="B174" s="26" t="s">
        <v>42</v>
      </c>
      <c r="C174" s="78">
        <f t="shared" ref="C174:H174" si="97">SUM(C175:C196)</f>
        <v>1162372.56</v>
      </c>
      <c r="D174" s="78">
        <f t="shared" si="97"/>
        <v>759136.4800000001</v>
      </c>
      <c r="E174" s="78">
        <f t="shared" si="97"/>
        <v>458350.47000000003</v>
      </c>
      <c r="F174" s="48">
        <f t="shared" si="97"/>
        <v>952138.89600000007</v>
      </c>
      <c r="G174" s="48">
        <f t="shared" si="97"/>
        <v>759136.06912</v>
      </c>
      <c r="H174" s="78">
        <f t="shared" si="97"/>
        <v>458350.47000000003</v>
      </c>
      <c r="I174" s="27">
        <f t="shared" ref="I174:K174" si="98">SUM(I175:I196)</f>
        <v>952138.89600000007</v>
      </c>
      <c r="J174" s="27">
        <f t="shared" si="98"/>
        <v>759136.06912</v>
      </c>
      <c r="K174" s="27">
        <f t="shared" si="98"/>
        <v>458350.47000000003</v>
      </c>
      <c r="L174" s="48">
        <f t="shared" si="82"/>
        <v>0</v>
      </c>
      <c r="M174" s="48">
        <f t="shared" si="83"/>
        <v>0</v>
      </c>
      <c r="N174" s="48">
        <f t="shared" si="84"/>
        <v>0</v>
      </c>
      <c r="O174" s="56"/>
      <c r="P174" s="56"/>
      <c r="Q174" s="56"/>
    </row>
    <row r="175" spans="1:17" s="15" customFormat="1" ht="51.75" customHeight="1" x14ac:dyDescent="0.3">
      <c r="A175" s="30"/>
      <c r="B175" s="67" t="s">
        <v>39</v>
      </c>
      <c r="C175" s="33">
        <v>3854</v>
      </c>
      <c r="D175" s="33">
        <v>2004</v>
      </c>
      <c r="E175" s="33">
        <v>0</v>
      </c>
      <c r="F175" s="50">
        <v>3853.056</v>
      </c>
      <c r="G175" s="50">
        <v>2003.5891200000001</v>
      </c>
      <c r="H175" s="50">
        <v>0</v>
      </c>
      <c r="I175" s="33">
        <v>3853.056</v>
      </c>
      <c r="J175" s="33">
        <v>2003.5891200000001</v>
      </c>
      <c r="K175" s="33">
        <v>0</v>
      </c>
      <c r="L175" s="50">
        <f t="shared" si="82"/>
        <v>0</v>
      </c>
      <c r="M175" s="50">
        <f t="shared" si="83"/>
        <v>0</v>
      </c>
      <c r="N175" s="50">
        <f t="shared" si="84"/>
        <v>0</v>
      </c>
      <c r="O175" s="42"/>
      <c r="P175" s="42"/>
      <c r="Q175" s="42"/>
    </row>
    <row r="176" spans="1:17" s="15" customFormat="1" ht="50.25" customHeight="1" x14ac:dyDescent="0.3">
      <c r="A176" s="30"/>
      <c r="B176" s="67" t="s">
        <v>40</v>
      </c>
      <c r="C176" s="33">
        <v>14619</v>
      </c>
      <c r="D176" s="33">
        <v>15203</v>
      </c>
      <c r="E176" s="33">
        <v>15812</v>
      </c>
      <c r="F176" s="50">
        <v>14619</v>
      </c>
      <c r="G176" s="50">
        <v>15203</v>
      </c>
      <c r="H176" s="50">
        <v>15812</v>
      </c>
      <c r="I176" s="33">
        <v>14619</v>
      </c>
      <c r="J176" s="33">
        <v>15203</v>
      </c>
      <c r="K176" s="33">
        <v>15812</v>
      </c>
      <c r="L176" s="50">
        <f t="shared" si="82"/>
        <v>0</v>
      </c>
      <c r="M176" s="50">
        <f t="shared" si="83"/>
        <v>0</v>
      </c>
      <c r="N176" s="50">
        <f t="shared" si="84"/>
        <v>0</v>
      </c>
      <c r="O176" s="42"/>
      <c r="P176" s="42"/>
      <c r="Q176" s="42"/>
    </row>
    <row r="177" spans="1:17" s="15" customFormat="1" ht="48.75" customHeight="1" x14ac:dyDescent="0.3">
      <c r="A177" s="30"/>
      <c r="B177" s="67" t="s">
        <v>308</v>
      </c>
      <c r="C177" s="33">
        <v>35762</v>
      </c>
      <c r="D177" s="33">
        <v>0</v>
      </c>
      <c r="E177" s="33">
        <v>0</v>
      </c>
      <c r="F177" s="50">
        <v>35762</v>
      </c>
      <c r="G177" s="50">
        <v>0</v>
      </c>
      <c r="H177" s="50">
        <v>0</v>
      </c>
      <c r="I177" s="33">
        <v>35762</v>
      </c>
      <c r="J177" s="33">
        <v>0</v>
      </c>
      <c r="K177" s="33">
        <v>0</v>
      </c>
      <c r="L177" s="50">
        <f t="shared" si="82"/>
        <v>0</v>
      </c>
      <c r="M177" s="50">
        <f t="shared" si="83"/>
        <v>0</v>
      </c>
      <c r="N177" s="50">
        <f t="shared" si="84"/>
        <v>0</v>
      </c>
      <c r="O177" s="42"/>
      <c r="P177" s="42"/>
      <c r="Q177" s="42"/>
    </row>
    <row r="178" spans="1:17" s="15" customFormat="1" ht="51" customHeight="1" x14ac:dyDescent="0.3">
      <c r="A178" s="30"/>
      <c r="B178" s="67" t="s">
        <v>309</v>
      </c>
      <c r="C178" s="33">
        <v>114791</v>
      </c>
      <c r="D178" s="33">
        <v>74460</v>
      </c>
      <c r="E178" s="33">
        <v>205105</v>
      </c>
      <c r="F178" s="50">
        <f>114791-109774.72</f>
        <v>5016.2799999999988</v>
      </c>
      <c r="G178" s="33">
        <f>74460</f>
        <v>74460</v>
      </c>
      <c r="H178" s="50">
        <v>205105</v>
      </c>
      <c r="I178" s="33">
        <f>114791-109774.72</f>
        <v>5016.2799999999988</v>
      </c>
      <c r="J178" s="33">
        <f>74460</f>
        <v>74460</v>
      </c>
      <c r="K178" s="33">
        <v>205105</v>
      </c>
      <c r="L178" s="50">
        <f t="shared" si="82"/>
        <v>0</v>
      </c>
      <c r="M178" s="33">
        <f t="shared" si="83"/>
        <v>0</v>
      </c>
      <c r="N178" s="50">
        <f t="shared" si="84"/>
        <v>0</v>
      </c>
      <c r="O178" s="42"/>
      <c r="P178" s="42"/>
      <c r="Q178" s="42"/>
    </row>
    <row r="179" spans="1:17" s="15" customFormat="1" ht="63" customHeight="1" x14ac:dyDescent="0.3">
      <c r="A179" s="30"/>
      <c r="B179" s="67" t="s">
        <v>340</v>
      </c>
      <c r="C179" s="33">
        <v>9184</v>
      </c>
      <c r="D179" s="33">
        <v>0</v>
      </c>
      <c r="E179" s="33">
        <v>0</v>
      </c>
      <c r="F179" s="50">
        <v>9184</v>
      </c>
      <c r="G179" s="50">
        <v>0</v>
      </c>
      <c r="H179" s="50">
        <v>0</v>
      </c>
      <c r="I179" s="33">
        <v>9184</v>
      </c>
      <c r="J179" s="33">
        <v>0</v>
      </c>
      <c r="K179" s="33">
        <v>0</v>
      </c>
      <c r="L179" s="50">
        <f t="shared" si="82"/>
        <v>0</v>
      </c>
      <c r="M179" s="50">
        <f t="shared" si="83"/>
        <v>0</v>
      </c>
      <c r="N179" s="50">
        <f t="shared" si="84"/>
        <v>0</v>
      </c>
      <c r="O179" s="42"/>
      <c r="P179" s="42"/>
      <c r="Q179" s="42"/>
    </row>
    <row r="180" spans="1:17" s="15" customFormat="1" ht="51" customHeight="1" x14ac:dyDescent="0.3">
      <c r="A180" s="30"/>
      <c r="B180" s="67" t="s">
        <v>310</v>
      </c>
      <c r="C180" s="33">
        <v>7653</v>
      </c>
      <c r="D180" s="33">
        <v>13140</v>
      </c>
      <c r="E180" s="33">
        <v>36195</v>
      </c>
      <c r="F180" s="50">
        <v>0</v>
      </c>
      <c r="G180" s="50">
        <v>13140</v>
      </c>
      <c r="H180" s="50">
        <v>36195</v>
      </c>
      <c r="I180" s="33">
        <v>0</v>
      </c>
      <c r="J180" s="33">
        <v>13140</v>
      </c>
      <c r="K180" s="33">
        <v>36195</v>
      </c>
      <c r="L180" s="50">
        <f t="shared" si="82"/>
        <v>0</v>
      </c>
      <c r="M180" s="50">
        <f t="shared" si="83"/>
        <v>0</v>
      </c>
      <c r="N180" s="50">
        <f t="shared" si="84"/>
        <v>0</v>
      </c>
      <c r="O180" s="42"/>
      <c r="P180" s="42"/>
      <c r="Q180" s="42"/>
    </row>
    <row r="181" spans="1:17" s="15" customFormat="1" ht="72" customHeight="1" x14ac:dyDescent="0.3">
      <c r="A181" s="30"/>
      <c r="B181" s="67" t="s">
        <v>283</v>
      </c>
      <c r="C181" s="33">
        <v>37793</v>
      </c>
      <c r="D181" s="33">
        <v>37793</v>
      </c>
      <c r="E181" s="33">
        <v>37793</v>
      </c>
      <c r="F181" s="50">
        <v>37793</v>
      </c>
      <c r="G181" s="50">
        <v>37793</v>
      </c>
      <c r="H181" s="50">
        <v>37793</v>
      </c>
      <c r="I181" s="33">
        <v>37793</v>
      </c>
      <c r="J181" s="33">
        <v>37793</v>
      </c>
      <c r="K181" s="33">
        <v>37793</v>
      </c>
      <c r="L181" s="50">
        <f t="shared" si="82"/>
        <v>0</v>
      </c>
      <c r="M181" s="50">
        <f t="shared" si="83"/>
        <v>0</v>
      </c>
      <c r="N181" s="50">
        <f t="shared" si="84"/>
        <v>0</v>
      </c>
      <c r="O181" s="42"/>
      <c r="P181" s="42"/>
      <c r="Q181" s="42"/>
    </row>
    <row r="182" spans="1:17" s="15" customFormat="1" ht="64.5" customHeight="1" x14ac:dyDescent="0.3">
      <c r="A182" s="30"/>
      <c r="B182" s="67" t="s">
        <v>41</v>
      </c>
      <c r="C182" s="76">
        <v>1941.86</v>
      </c>
      <c r="D182" s="76">
        <v>2021.47</v>
      </c>
      <c r="E182" s="76">
        <v>2104.35</v>
      </c>
      <c r="F182" s="50">
        <v>1941.86</v>
      </c>
      <c r="G182" s="50">
        <v>2021.47</v>
      </c>
      <c r="H182" s="50">
        <v>2104.35</v>
      </c>
      <c r="I182" s="33">
        <v>1941.86</v>
      </c>
      <c r="J182" s="33">
        <v>2021.47</v>
      </c>
      <c r="K182" s="33">
        <v>2104.35</v>
      </c>
      <c r="L182" s="50">
        <f t="shared" si="82"/>
        <v>0</v>
      </c>
      <c r="M182" s="50">
        <f t="shared" si="83"/>
        <v>0</v>
      </c>
      <c r="N182" s="50">
        <f t="shared" si="84"/>
        <v>0</v>
      </c>
      <c r="O182" s="42"/>
      <c r="P182" s="42"/>
      <c r="Q182" s="42"/>
    </row>
    <row r="183" spans="1:17" s="15" customFormat="1" ht="111.75" customHeight="1" x14ac:dyDescent="0.3">
      <c r="A183" s="30"/>
      <c r="B183" s="67" t="s">
        <v>311</v>
      </c>
      <c r="C183" s="33">
        <v>232</v>
      </c>
      <c r="D183" s="33">
        <v>232</v>
      </c>
      <c r="E183" s="33">
        <v>232</v>
      </c>
      <c r="F183" s="50">
        <v>232</v>
      </c>
      <c r="G183" s="50">
        <v>232</v>
      </c>
      <c r="H183" s="50">
        <v>232</v>
      </c>
      <c r="I183" s="33">
        <v>232</v>
      </c>
      <c r="J183" s="33">
        <v>232</v>
      </c>
      <c r="K183" s="33">
        <v>232</v>
      </c>
      <c r="L183" s="50">
        <f t="shared" si="82"/>
        <v>0</v>
      </c>
      <c r="M183" s="50">
        <f t="shared" si="83"/>
        <v>0</v>
      </c>
      <c r="N183" s="50">
        <f t="shared" si="84"/>
        <v>0</v>
      </c>
      <c r="O183" s="42"/>
      <c r="P183" s="42"/>
      <c r="Q183" s="42"/>
    </row>
    <row r="184" spans="1:17" s="15" customFormat="1" ht="39.75" customHeight="1" x14ac:dyDescent="0.3">
      <c r="A184" s="30"/>
      <c r="B184" s="67" t="s">
        <v>341</v>
      </c>
      <c r="C184" s="33">
        <v>0</v>
      </c>
      <c r="D184" s="33">
        <v>592</v>
      </c>
      <c r="E184" s="33">
        <v>0</v>
      </c>
      <c r="F184" s="50">
        <v>0</v>
      </c>
      <c r="G184" s="50">
        <v>592</v>
      </c>
      <c r="H184" s="50">
        <v>0</v>
      </c>
      <c r="I184" s="33">
        <v>0</v>
      </c>
      <c r="J184" s="33">
        <v>592</v>
      </c>
      <c r="K184" s="33">
        <v>0</v>
      </c>
      <c r="L184" s="50">
        <f t="shared" si="82"/>
        <v>0</v>
      </c>
      <c r="M184" s="50">
        <f t="shared" si="83"/>
        <v>0</v>
      </c>
      <c r="N184" s="50">
        <f t="shared" si="84"/>
        <v>0</v>
      </c>
      <c r="O184" s="42"/>
      <c r="P184" s="42"/>
      <c r="Q184" s="42"/>
    </row>
    <row r="185" spans="1:17" s="15" customFormat="1" ht="49.5" customHeight="1" x14ac:dyDescent="0.3">
      <c r="A185" s="30"/>
      <c r="B185" s="67" t="s">
        <v>342</v>
      </c>
      <c r="C185" s="33">
        <v>2615</v>
      </c>
      <c r="D185" s="33">
        <v>0</v>
      </c>
      <c r="E185" s="33">
        <v>0</v>
      </c>
      <c r="F185" s="50">
        <v>2615</v>
      </c>
      <c r="G185" s="50">
        <v>0</v>
      </c>
      <c r="H185" s="50">
        <v>0</v>
      </c>
      <c r="I185" s="33">
        <v>2615</v>
      </c>
      <c r="J185" s="33">
        <v>0</v>
      </c>
      <c r="K185" s="33">
        <v>0</v>
      </c>
      <c r="L185" s="50">
        <f t="shared" si="82"/>
        <v>0</v>
      </c>
      <c r="M185" s="50">
        <f t="shared" si="83"/>
        <v>0</v>
      </c>
      <c r="N185" s="50">
        <f t="shared" si="84"/>
        <v>0</v>
      </c>
      <c r="O185" s="42"/>
      <c r="P185" s="42"/>
      <c r="Q185" s="42"/>
    </row>
    <row r="186" spans="1:17" s="15" customFormat="1" ht="27" customHeight="1" x14ac:dyDescent="0.3">
      <c r="A186" s="30"/>
      <c r="B186" s="67" t="s">
        <v>319</v>
      </c>
      <c r="C186" s="76">
        <v>423720.31</v>
      </c>
      <c r="D186" s="76">
        <v>340483.62</v>
      </c>
      <c r="E186" s="33">
        <v>0</v>
      </c>
      <c r="F186" s="50">
        <v>423720.31</v>
      </c>
      <c r="G186" s="50">
        <v>340483.62</v>
      </c>
      <c r="H186" s="50">
        <v>0</v>
      </c>
      <c r="I186" s="33">
        <v>423720.31</v>
      </c>
      <c r="J186" s="33">
        <v>340483.62</v>
      </c>
      <c r="K186" s="33">
        <v>0</v>
      </c>
      <c r="L186" s="50">
        <f t="shared" si="82"/>
        <v>0</v>
      </c>
      <c r="M186" s="50">
        <f t="shared" si="83"/>
        <v>0</v>
      </c>
      <c r="N186" s="50">
        <f t="shared" si="84"/>
        <v>0</v>
      </c>
      <c r="O186" s="42"/>
      <c r="P186" s="42"/>
      <c r="Q186" s="42"/>
    </row>
    <row r="187" spans="1:17" s="15" customFormat="1" ht="27" customHeight="1" x14ac:dyDescent="0.3">
      <c r="A187" s="30"/>
      <c r="B187" s="67" t="s">
        <v>345</v>
      </c>
      <c r="C187" s="33">
        <v>0</v>
      </c>
      <c r="D187" s="33">
        <v>0</v>
      </c>
      <c r="E187" s="33">
        <v>19200</v>
      </c>
      <c r="F187" s="50">
        <v>0</v>
      </c>
      <c r="G187" s="50">
        <v>0</v>
      </c>
      <c r="H187" s="50">
        <v>19200</v>
      </c>
      <c r="I187" s="33">
        <v>0</v>
      </c>
      <c r="J187" s="33">
        <v>0</v>
      </c>
      <c r="K187" s="33">
        <v>19200</v>
      </c>
      <c r="L187" s="50">
        <f t="shared" si="82"/>
        <v>0</v>
      </c>
      <c r="M187" s="50">
        <f t="shared" si="83"/>
        <v>0</v>
      </c>
      <c r="N187" s="50">
        <f t="shared" si="84"/>
        <v>0</v>
      </c>
      <c r="O187" s="42"/>
      <c r="P187" s="42"/>
      <c r="Q187" s="42"/>
    </row>
    <row r="188" spans="1:17" s="15" customFormat="1" ht="65.25" customHeight="1" x14ac:dyDescent="0.3">
      <c r="A188" s="30"/>
      <c r="B188" s="67" t="s">
        <v>320</v>
      </c>
      <c r="C188" s="76">
        <v>159022.45000000001</v>
      </c>
      <c r="D188" s="76">
        <v>159022.45000000001</v>
      </c>
      <c r="E188" s="76">
        <v>87566.16</v>
      </c>
      <c r="F188" s="50">
        <v>159022.45000000001</v>
      </c>
      <c r="G188" s="50">
        <v>159022.45000000001</v>
      </c>
      <c r="H188" s="50">
        <v>87566.16</v>
      </c>
      <c r="I188" s="33">
        <v>159022.45000000001</v>
      </c>
      <c r="J188" s="33">
        <v>159022.45000000001</v>
      </c>
      <c r="K188" s="33">
        <v>87566.16</v>
      </c>
      <c r="L188" s="50">
        <f t="shared" si="82"/>
        <v>0</v>
      </c>
      <c r="M188" s="50">
        <f t="shared" si="83"/>
        <v>0</v>
      </c>
      <c r="N188" s="50">
        <f t="shared" si="84"/>
        <v>0</v>
      </c>
      <c r="O188" s="42"/>
      <c r="P188" s="42"/>
      <c r="Q188" s="42"/>
    </row>
    <row r="189" spans="1:17" s="15" customFormat="1" ht="66" customHeight="1" x14ac:dyDescent="0.3">
      <c r="A189" s="30"/>
      <c r="B189" s="67" t="s">
        <v>322</v>
      </c>
      <c r="C189" s="33">
        <v>7355</v>
      </c>
      <c r="D189" s="33">
        <v>0</v>
      </c>
      <c r="E189" s="33">
        <v>0</v>
      </c>
      <c r="F189" s="50">
        <v>7355</v>
      </c>
      <c r="G189" s="50">
        <v>0</v>
      </c>
      <c r="H189" s="50">
        <v>0</v>
      </c>
      <c r="I189" s="33">
        <v>7355</v>
      </c>
      <c r="J189" s="33">
        <v>0</v>
      </c>
      <c r="K189" s="33">
        <v>0</v>
      </c>
      <c r="L189" s="50">
        <f t="shared" si="82"/>
        <v>0</v>
      </c>
      <c r="M189" s="50">
        <f t="shared" si="83"/>
        <v>0</v>
      </c>
      <c r="N189" s="50">
        <f t="shared" si="84"/>
        <v>0</v>
      </c>
      <c r="O189" s="42"/>
      <c r="P189" s="42"/>
      <c r="Q189" s="42"/>
    </row>
    <row r="190" spans="1:17" s="15" customFormat="1" ht="49.5" customHeight="1" x14ac:dyDescent="0.3">
      <c r="A190" s="30"/>
      <c r="B190" s="67" t="s">
        <v>323</v>
      </c>
      <c r="C190" s="33">
        <v>59874.9</v>
      </c>
      <c r="D190" s="33">
        <v>59874.9</v>
      </c>
      <c r="E190" s="33">
        <v>0</v>
      </c>
      <c r="F190" s="50">
        <v>59874.9</v>
      </c>
      <c r="G190" s="50">
        <v>59874.9</v>
      </c>
      <c r="H190" s="50">
        <v>0</v>
      </c>
      <c r="I190" s="33">
        <v>59874.9</v>
      </c>
      <c r="J190" s="33">
        <v>59874.9</v>
      </c>
      <c r="K190" s="33">
        <v>0</v>
      </c>
      <c r="L190" s="50">
        <f t="shared" si="82"/>
        <v>0</v>
      </c>
      <c r="M190" s="50">
        <f t="shared" si="83"/>
        <v>0</v>
      </c>
      <c r="N190" s="50">
        <f t="shared" si="84"/>
        <v>0</v>
      </c>
      <c r="O190" s="42"/>
      <c r="P190" s="42"/>
      <c r="Q190" s="42"/>
    </row>
    <row r="191" spans="1:17" s="15" customFormat="1" ht="51.75" customHeight="1" x14ac:dyDescent="0.3">
      <c r="A191" s="30"/>
      <c r="B191" s="67" t="s">
        <v>324</v>
      </c>
      <c r="C191" s="33">
        <v>41340</v>
      </c>
      <c r="D191" s="33">
        <v>0</v>
      </c>
      <c r="E191" s="33">
        <v>0</v>
      </c>
      <c r="F191" s="50">
        <v>41340</v>
      </c>
      <c r="G191" s="50">
        <v>0</v>
      </c>
      <c r="H191" s="50">
        <v>0</v>
      </c>
      <c r="I191" s="33">
        <v>41340</v>
      </c>
      <c r="J191" s="33">
        <v>0</v>
      </c>
      <c r="K191" s="33">
        <v>0</v>
      </c>
      <c r="L191" s="50">
        <f t="shared" si="82"/>
        <v>0</v>
      </c>
      <c r="M191" s="50">
        <f t="shared" si="83"/>
        <v>0</v>
      </c>
      <c r="N191" s="50">
        <f t="shared" si="84"/>
        <v>0</v>
      </c>
      <c r="O191" s="42"/>
      <c r="P191" s="42"/>
      <c r="Q191" s="42"/>
    </row>
    <row r="192" spans="1:17" s="15" customFormat="1" ht="31.5" customHeight="1" x14ac:dyDescent="0.3">
      <c r="A192" s="30"/>
      <c r="B192" s="67" t="s">
        <v>326</v>
      </c>
      <c r="C192" s="76">
        <v>7847.04</v>
      </c>
      <c r="D192" s="76">
        <v>7847.04</v>
      </c>
      <c r="E192" s="76">
        <v>8337.9599999999991</v>
      </c>
      <c r="F192" s="50">
        <v>7847.04</v>
      </c>
      <c r="G192" s="50">
        <v>7847.04</v>
      </c>
      <c r="H192" s="50">
        <v>8337.9599999999991</v>
      </c>
      <c r="I192" s="33">
        <v>7847.04</v>
      </c>
      <c r="J192" s="33">
        <v>7847.04</v>
      </c>
      <c r="K192" s="33">
        <v>8337.9599999999991</v>
      </c>
      <c r="L192" s="50">
        <f t="shared" si="82"/>
        <v>0</v>
      </c>
      <c r="M192" s="50">
        <f t="shared" si="83"/>
        <v>0</v>
      </c>
      <c r="N192" s="50">
        <f t="shared" si="84"/>
        <v>0</v>
      </c>
      <c r="O192" s="42"/>
      <c r="P192" s="42"/>
      <c r="Q192" s="42"/>
    </row>
    <row r="193" spans="1:17" s="15" customFormat="1" ht="52.5" customHeight="1" x14ac:dyDescent="0.3">
      <c r="A193" s="30"/>
      <c r="B193" s="67" t="s">
        <v>328</v>
      </c>
      <c r="C193" s="33">
        <v>43044</v>
      </c>
      <c r="D193" s="33">
        <v>40349</v>
      </c>
      <c r="E193" s="33">
        <v>39891</v>
      </c>
      <c r="F193" s="50">
        <v>43044</v>
      </c>
      <c r="G193" s="50">
        <v>40349</v>
      </c>
      <c r="H193" s="50">
        <v>39891</v>
      </c>
      <c r="I193" s="33">
        <v>43044</v>
      </c>
      <c r="J193" s="33">
        <v>40349</v>
      </c>
      <c r="K193" s="33">
        <v>39891</v>
      </c>
      <c r="L193" s="50">
        <f t="shared" si="82"/>
        <v>0</v>
      </c>
      <c r="M193" s="50">
        <f t="shared" si="83"/>
        <v>0</v>
      </c>
      <c r="N193" s="50">
        <f t="shared" si="84"/>
        <v>0</v>
      </c>
      <c r="O193" s="42"/>
      <c r="P193" s="42"/>
      <c r="Q193" s="42"/>
    </row>
    <row r="194" spans="1:17" s="15" customFormat="1" ht="42" customHeight="1" x14ac:dyDescent="0.3">
      <c r="A194" s="30"/>
      <c r="B194" s="67" t="s">
        <v>329</v>
      </c>
      <c r="C194" s="33">
        <v>6114</v>
      </c>
      <c r="D194" s="33">
        <v>6114</v>
      </c>
      <c r="E194" s="33">
        <v>6114</v>
      </c>
      <c r="F194" s="50">
        <v>6114</v>
      </c>
      <c r="G194" s="50">
        <v>6114</v>
      </c>
      <c r="H194" s="50">
        <v>6114</v>
      </c>
      <c r="I194" s="33">
        <v>6114</v>
      </c>
      <c r="J194" s="33">
        <v>6114</v>
      </c>
      <c r="K194" s="33">
        <v>6114</v>
      </c>
      <c r="L194" s="50">
        <f t="shared" si="82"/>
        <v>0</v>
      </c>
      <c r="M194" s="50">
        <f t="shared" si="83"/>
        <v>0</v>
      </c>
      <c r="N194" s="50">
        <f t="shared" si="84"/>
        <v>0</v>
      </c>
      <c r="O194" s="42"/>
      <c r="P194" s="42"/>
      <c r="Q194" s="42"/>
    </row>
    <row r="195" spans="1:17" s="15" customFormat="1" ht="32.25" customHeight="1" x14ac:dyDescent="0.3">
      <c r="A195" s="30"/>
      <c r="B195" s="67" t="s">
        <v>344</v>
      </c>
      <c r="C195" s="33">
        <v>92805</v>
      </c>
      <c r="D195" s="33">
        <v>0</v>
      </c>
      <c r="E195" s="33">
        <v>0</v>
      </c>
      <c r="F195" s="50">
        <v>92805</v>
      </c>
      <c r="G195" s="50">
        <v>0</v>
      </c>
      <c r="H195" s="50">
        <v>0</v>
      </c>
      <c r="I195" s="33">
        <v>92805</v>
      </c>
      <c r="J195" s="33">
        <v>0</v>
      </c>
      <c r="K195" s="33">
        <v>0</v>
      </c>
      <c r="L195" s="50">
        <f t="shared" ref="L195" si="99">I195-F195</f>
        <v>0</v>
      </c>
      <c r="M195" s="50">
        <f t="shared" ref="M195" si="100">J195-G195</f>
        <v>0</v>
      </c>
      <c r="N195" s="50">
        <f t="shared" ref="N195" si="101">K195-H195</f>
        <v>0</v>
      </c>
      <c r="O195" s="42"/>
      <c r="P195" s="42"/>
      <c r="Q195" s="42"/>
    </row>
    <row r="196" spans="1:17" s="15" customFormat="1" ht="53.25" hidden="1" customHeight="1" x14ac:dyDescent="0.3">
      <c r="A196" s="30"/>
      <c r="B196" s="91" t="s">
        <v>368</v>
      </c>
      <c r="C196" s="33">
        <v>92805</v>
      </c>
      <c r="D196" s="33">
        <v>0</v>
      </c>
      <c r="E196" s="33">
        <v>0</v>
      </c>
      <c r="F196" s="50"/>
      <c r="G196" s="50"/>
      <c r="H196" s="50"/>
      <c r="I196" s="33"/>
      <c r="J196" s="33"/>
      <c r="K196" s="33"/>
      <c r="L196" s="50">
        <f t="shared" si="82"/>
        <v>0</v>
      </c>
      <c r="M196" s="50">
        <f t="shared" si="83"/>
        <v>0</v>
      </c>
      <c r="N196" s="50">
        <f t="shared" si="84"/>
        <v>0</v>
      </c>
      <c r="O196" s="42"/>
      <c r="P196" s="42"/>
      <c r="Q196" s="42"/>
    </row>
    <row r="197" spans="1:17" s="7" customFormat="1" ht="35.25" customHeight="1" x14ac:dyDescent="0.3">
      <c r="A197" s="4" t="s">
        <v>38</v>
      </c>
      <c r="B197" s="8" t="s">
        <v>37</v>
      </c>
      <c r="C197" s="80">
        <f>C198+C201+C214+C217+C218+C219+C220</f>
        <v>1895752.57</v>
      </c>
      <c r="D197" s="80">
        <f t="shared" ref="D197:H197" si="102">D198+D201+D214+D217+D218+D219+D220</f>
        <v>1908112.57</v>
      </c>
      <c r="E197" s="80">
        <f t="shared" si="102"/>
        <v>1914357.57</v>
      </c>
      <c r="F197" s="80">
        <f t="shared" si="102"/>
        <v>1895752.57</v>
      </c>
      <c r="G197" s="80">
        <f t="shared" si="102"/>
        <v>1908112.57</v>
      </c>
      <c r="H197" s="80">
        <f t="shared" si="102"/>
        <v>1914357.57</v>
      </c>
      <c r="I197" s="6">
        <f t="shared" ref="I197:K197" si="103">I198+I201+I214+I217+I218+I219+I220</f>
        <v>1895752.57</v>
      </c>
      <c r="J197" s="6">
        <f t="shared" si="103"/>
        <v>1908112.57</v>
      </c>
      <c r="K197" s="6">
        <f t="shared" si="103"/>
        <v>1914357.57</v>
      </c>
      <c r="L197" s="47">
        <f t="shared" si="82"/>
        <v>0</v>
      </c>
      <c r="M197" s="80">
        <f t="shared" si="83"/>
        <v>0</v>
      </c>
      <c r="N197" s="47">
        <f t="shared" si="84"/>
        <v>0</v>
      </c>
      <c r="O197" s="57"/>
      <c r="P197" s="57"/>
      <c r="Q197" s="57"/>
    </row>
    <row r="198" spans="1:17" ht="51" customHeight="1" x14ac:dyDescent="0.3">
      <c r="A198" s="9" t="s">
        <v>36</v>
      </c>
      <c r="B198" s="23" t="s">
        <v>35</v>
      </c>
      <c r="C198" s="11">
        <f t="shared" ref="C198:H198" si="104">SUM(C199:C200)</f>
        <v>59365</v>
      </c>
      <c r="D198" s="11">
        <f t="shared" si="104"/>
        <v>61464</v>
      </c>
      <c r="E198" s="11">
        <f t="shared" si="104"/>
        <v>63701</v>
      </c>
      <c r="F198" s="52">
        <f t="shared" si="104"/>
        <v>59365</v>
      </c>
      <c r="G198" s="52">
        <f t="shared" si="104"/>
        <v>61464</v>
      </c>
      <c r="H198" s="52">
        <f t="shared" si="104"/>
        <v>63701</v>
      </c>
      <c r="I198" s="11">
        <f t="shared" ref="I198:K198" si="105">SUM(I199:I200)</f>
        <v>59365</v>
      </c>
      <c r="J198" s="11">
        <f t="shared" si="105"/>
        <v>61464</v>
      </c>
      <c r="K198" s="11">
        <f t="shared" si="105"/>
        <v>63701</v>
      </c>
      <c r="L198" s="52">
        <f t="shared" si="82"/>
        <v>0</v>
      </c>
      <c r="M198" s="52">
        <f t="shared" si="83"/>
        <v>0</v>
      </c>
      <c r="N198" s="52">
        <f t="shared" si="84"/>
        <v>0</v>
      </c>
      <c r="O198" s="56"/>
      <c r="P198" s="56"/>
      <c r="Q198" s="56"/>
    </row>
    <row r="199" spans="1:17" s="15" customFormat="1" ht="37.5" customHeight="1" x14ac:dyDescent="0.3">
      <c r="A199" s="12"/>
      <c r="B199" s="69" t="s">
        <v>34</v>
      </c>
      <c r="C199" s="29">
        <v>53806</v>
      </c>
      <c r="D199" s="29">
        <v>55905</v>
      </c>
      <c r="E199" s="29">
        <v>58142</v>
      </c>
      <c r="F199" s="49">
        <v>53806</v>
      </c>
      <c r="G199" s="49">
        <v>55905</v>
      </c>
      <c r="H199" s="49">
        <v>58142</v>
      </c>
      <c r="I199" s="29">
        <v>53806</v>
      </c>
      <c r="J199" s="29">
        <v>55905</v>
      </c>
      <c r="K199" s="29">
        <v>58142</v>
      </c>
      <c r="L199" s="49">
        <f t="shared" si="82"/>
        <v>0</v>
      </c>
      <c r="M199" s="49">
        <f t="shared" si="83"/>
        <v>0</v>
      </c>
      <c r="N199" s="49">
        <f t="shared" si="84"/>
        <v>0</v>
      </c>
      <c r="O199" s="42"/>
      <c r="P199" s="42"/>
      <c r="Q199" s="42"/>
    </row>
    <row r="200" spans="1:17" s="15" customFormat="1" ht="37.5" customHeight="1" x14ac:dyDescent="0.3">
      <c r="A200" s="39"/>
      <c r="B200" s="70" t="s">
        <v>33</v>
      </c>
      <c r="C200" s="40">
        <v>5559</v>
      </c>
      <c r="D200" s="40">
        <v>5559</v>
      </c>
      <c r="E200" s="40">
        <v>5559</v>
      </c>
      <c r="F200" s="53">
        <v>5559</v>
      </c>
      <c r="G200" s="53">
        <v>5559</v>
      </c>
      <c r="H200" s="53">
        <v>5559</v>
      </c>
      <c r="I200" s="40">
        <v>5559</v>
      </c>
      <c r="J200" s="40">
        <v>5559</v>
      </c>
      <c r="K200" s="40">
        <v>5559</v>
      </c>
      <c r="L200" s="53">
        <f t="shared" si="82"/>
        <v>0</v>
      </c>
      <c r="M200" s="53">
        <f t="shared" si="83"/>
        <v>0</v>
      </c>
      <c r="N200" s="53">
        <f t="shared" si="84"/>
        <v>0</v>
      </c>
      <c r="O200" s="42"/>
      <c r="P200" s="42"/>
      <c r="Q200" s="42"/>
    </row>
    <row r="201" spans="1:17" ht="41.25" customHeight="1" x14ac:dyDescent="0.3">
      <c r="A201" s="9" t="s">
        <v>32</v>
      </c>
      <c r="B201" s="43" t="s">
        <v>31</v>
      </c>
      <c r="C201" s="81">
        <f>SUM(C202:C212)</f>
        <v>33502.57</v>
      </c>
      <c r="D201" s="81">
        <f t="shared" ref="D201:E201" si="106">SUM(D202:D212)</f>
        <v>33582.57</v>
      </c>
      <c r="E201" s="81">
        <f t="shared" si="106"/>
        <v>33591.57</v>
      </c>
      <c r="F201" s="81">
        <f>SUM(F202:F213)</f>
        <v>33502.57</v>
      </c>
      <c r="G201" s="81">
        <f t="shared" ref="G201:H201" si="107">SUM(G202:G213)</f>
        <v>33582.57</v>
      </c>
      <c r="H201" s="81">
        <f t="shared" si="107"/>
        <v>33591.57</v>
      </c>
      <c r="I201" s="11">
        <f>SUM(I202:I213)</f>
        <v>33502.57</v>
      </c>
      <c r="J201" s="11">
        <f t="shared" ref="J201:K201" si="108">SUM(J202:J213)</f>
        <v>33582.57</v>
      </c>
      <c r="K201" s="11">
        <f t="shared" si="108"/>
        <v>33591.57</v>
      </c>
      <c r="L201" s="52">
        <f t="shared" si="82"/>
        <v>0</v>
      </c>
      <c r="M201" s="81">
        <f t="shared" si="83"/>
        <v>0</v>
      </c>
      <c r="N201" s="52">
        <f t="shared" si="84"/>
        <v>0</v>
      </c>
      <c r="O201" s="56"/>
      <c r="P201" s="56"/>
      <c r="Q201" s="56"/>
    </row>
    <row r="202" spans="1:17" s="15" customFormat="1" ht="49.5" customHeight="1" x14ac:dyDescent="0.3">
      <c r="A202" s="12"/>
      <c r="B202" s="71" t="s">
        <v>337</v>
      </c>
      <c r="C202" s="14">
        <v>1848</v>
      </c>
      <c r="D202" s="14">
        <v>1848</v>
      </c>
      <c r="E202" s="14">
        <v>1848</v>
      </c>
      <c r="F202" s="54">
        <v>1848</v>
      </c>
      <c r="G202" s="54">
        <v>1848</v>
      </c>
      <c r="H202" s="54">
        <v>1848</v>
      </c>
      <c r="I202" s="14">
        <v>1848</v>
      </c>
      <c r="J202" s="14">
        <v>1848</v>
      </c>
      <c r="K202" s="14">
        <v>1848</v>
      </c>
      <c r="L202" s="54">
        <f t="shared" si="82"/>
        <v>0</v>
      </c>
      <c r="M202" s="54">
        <f t="shared" si="83"/>
        <v>0</v>
      </c>
      <c r="N202" s="54">
        <f t="shared" si="84"/>
        <v>0</v>
      </c>
      <c r="O202" s="42"/>
      <c r="P202" s="42"/>
      <c r="Q202" s="42"/>
    </row>
    <row r="203" spans="1:17" s="15" customFormat="1" ht="71.25" customHeight="1" x14ac:dyDescent="0.3">
      <c r="A203" s="12"/>
      <c r="B203" s="71" t="s">
        <v>270</v>
      </c>
      <c r="C203" s="14">
        <v>6823</v>
      </c>
      <c r="D203" s="14">
        <v>6823</v>
      </c>
      <c r="E203" s="14">
        <v>6823</v>
      </c>
      <c r="F203" s="54">
        <v>6823</v>
      </c>
      <c r="G203" s="54">
        <v>6823</v>
      </c>
      <c r="H203" s="54">
        <v>6823</v>
      </c>
      <c r="I203" s="14">
        <v>6823</v>
      </c>
      <c r="J203" s="14">
        <v>6823</v>
      </c>
      <c r="K203" s="14">
        <v>6823</v>
      </c>
      <c r="L203" s="54">
        <f t="shared" si="82"/>
        <v>0</v>
      </c>
      <c r="M203" s="54">
        <f t="shared" si="83"/>
        <v>0</v>
      </c>
      <c r="N203" s="54">
        <f t="shared" si="84"/>
        <v>0</v>
      </c>
      <c r="O203" s="42"/>
      <c r="P203" s="42"/>
      <c r="Q203" s="42"/>
    </row>
    <row r="204" spans="1:17" s="15" customFormat="1" ht="68.25" customHeight="1" x14ac:dyDescent="0.3">
      <c r="A204" s="41"/>
      <c r="B204" s="72" t="s">
        <v>30</v>
      </c>
      <c r="C204" s="42">
        <v>5788</v>
      </c>
      <c r="D204" s="42">
        <v>5868</v>
      </c>
      <c r="E204" s="42">
        <v>5877</v>
      </c>
      <c r="F204" s="55">
        <v>5788</v>
      </c>
      <c r="G204" s="55">
        <v>5868</v>
      </c>
      <c r="H204" s="55">
        <v>5877</v>
      </c>
      <c r="I204" s="42">
        <v>5788</v>
      </c>
      <c r="J204" s="42">
        <v>5868</v>
      </c>
      <c r="K204" s="42">
        <v>5877</v>
      </c>
      <c r="L204" s="55">
        <f t="shared" si="82"/>
        <v>0</v>
      </c>
      <c r="M204" s="55">
        <f t="shared" si="83"/>
        <v>0</v>
      </c>
      <c r="N204" s="55">
        <f t="shared" si="84"/>
        <v>0</v>
      </c>
      <c r="O204" s="42"/>
      <c r="P204" s="42"/>
      <c r="Q204" s="42"/>
    </row>
    <row r="205" spans="1:17" s="15" customFormat="1" ht="66" customHeight="1" x14ac:dyDescent="0.3">
      <c r="A205" s="12"/>
      <c r="B205" s="69" t="s">
        <v>29</v>
      </c>
      <c r="C205" s="14">
        <v>155</v>
      </c>
      <c r="D205" s="14">
        <v>155</v>
      </c>
      <c r="E205" s="14">
        <v>155</v>
      </c>
      <c r="F205" s="54">
        <v>155</v>
      </c>
      <c r="G205" s="54">
        <v>155</v>
      </c>
      <c r="H205" s="54">
        <v>155</v>
      </c>
      <c r="I205" s="14">
        <v>155</v>
      </c>
      <c r="J205" s="14">
        <v>155</v>
      </c>
      <c r="K205" s="14">
        <v>155</v>
      </c>
      <c r="L205" s="54">
        <f t="shared" si="82"/>
        <v>0</v>
      </c>
      <c r="M205" s="54">
        <f t="shared" si="83"/>
        <v>0</v>
      </c>
      <c r="N205" s="54">
        <f t="shared" si="84"/>
        <v>0</v>
      </c>
      <c r="O205" s="42"/>
      <c r="P205" s="42"/>
      <c r="Q205" s="42"/>
    </row>
    <row r="206" spans="1:17" s="15" customFormat="1" ht="37.5" customHeight="1" x14ac:dyDescent="0.3">
      <c r="A206" s="12"/>
      <c r="B206" s="69" t="s">
        <v>28</v>
      </c>
      <c r="C206" s="14">
        <v>11239</v>
      </c>
      <c r="D206" s="14">
        <v>11239</v>
      </c>
      <c r="E206" s="14">
        <v>11239</v>
      </c>
      <c r="F206" s="54">
        <v>11239</v>
      </c>
      <c r="G206" s="54">
        <v>11239</v>
      </c>
      <c r="H206" s="54">
        <v>11239</v>
      </c>
      <c r="I206" s="14">
        <v>11239</v>
      </c>
      <c r="J206" s="14">
        <v>11239</v>
      </c>
      <c r="K206" s="14">
        <v>11239</v>
      </c>
      <c r="L206" s="54">
        <f t="shared" si="82"/>
        <v>0</v>
      </c>
      <c r="M206" s="54">
        <f t="shared" si="83"/>
        <v>0</v>
      </c>
      <c r="N206" s="54">
        <f t="shared" si="84"/>
        <v>0</v>
      </c>
      <c r="O206" s="42"/>
      <c r="P206" s="42"/>
      <c r="Q206" s="42"/>
    </row>
    <row r="207" spans="1:17" s="15" customFormat="1" ht="51" customHeight="1" x14ac:dyDescent="0.3">
      <c r="A207" s="12"/>
      <c r="B207" s="69" t="s">
        <v>27</v>
      </c>
      <c r="C207" s="14">
        <v>708</v>
      </c>
      <c r="D207" s="14">
        <v>708</v>
      </c>
      <c r="E207" s="14">
        <v>708</v>
      </c>
      <c r="F207" s="54">
        <v>708</v>
      </c>
      <c r="G207" s="54">
        <v>708</v>
      </c>
      <c r="H207" s="54">
        <v>708</v>
      </c>
      <c r="I207" s="14">
        <v>708</v>
      </c>
      <c r="J207" s="14">
        <v>708</v>
      </c>
      <c r="K207" s="14">
        <v>708</v>
      </c>
      <c r="L207" s="54">
        <f t="shared" si="82"/>
        <v>0</v>
      </c>
      <c r="M207" s="54">
        <f t="shared" si="83"/>
        <v>0</v>
      </c>
      <c r="N207" s="54">
        <f t="shared" si="84"/>
        <v>0</v>
      </c>
      <c r="O207" s="42"/>
      <c r="P207" s="42"/>
      <c r="Q207" s="42"/>
    </row>
    <row r="208" spans="1:17" s="15" customFormat="1" ht="189" customHeight="1" x14ac:dyDescent="0.3">
      <c r="A208" s="12"/>
      <c r="B208" s="69" t="s">
        <v>26</v>
      </c>
      <c r="C208" s="14">
        <v>1977</v>
      </c>
      <c r="D208" s="14">
        <v>1977</v>
      </c>
      <c r="E208" s="14">
        <v>1977</v>
      </c>
      <c r="F208" s="54">
        <v>1977</v>
      </c>
      <c r="G208" s="54">
        <v>1977</v>
      </c>
      <c r="H208" s="54">
        <v>1977</v>
      </c>
      <c r="I208" s="14">
        <v>1977</v>
      </c>
      <c r="J208" s="14">
        <v>1977</v>
      </c>
      <c r="K208" s="14">
        <v>1977</v>
      </c>
      <c r="L208" s="54">
        <f t="shared" si="82"/>
        <v>0</v>
      </c>
      <c r="M208" s="54">
        <f t="shared" si="83"/>
        <v>0</v>
      </c>
      <c r="N208" s="54">
        <f t="shared" si="84"/>
        <v>0</v>
      </c>
      <c r="O208" s="42"/>
      <c r="P208" s="42"/>
      <c r="Q208" s="42"/>
    </row>
    <row r="209" spans="1:17" s="15" customFormat="1" ht="68.25" hidden="1" customHeight="1" x14ac:dyDescent="0.3">
      <c r="A209" s="12"/>
      <c r="B209" s="73" t="s">
        <v>271</v>
      </c>
      <c r="C209" s="14"/>
      <c r="D209" s="14"/>
      <c r="E209" s="14"/>
      <c r="F209" s="54"/>
      <c r="G209" s="54"/>
      <c r="H209" s="54"/>
      <c r="I209" s="14"/>
      <c r="J209" s="14"/>
      <c r="K209" s="14"/>
      <c r="L209" s="54">
        <f t="shared" si="82"/>
        <v>0</v>
      </c>
      <c r="M209" s="54">
        <f t="shared" si="83"/>
        <v>0</v>
      </c>
      <c r="N209" s="54">
        <f t="shared" si="84"/>
        <v>0</v>
      </c>
      <c r="O209" s="42"/>
      <c r="P209" s="42"/>
      <c r="Q209" s="42"/>
    </row>
    <row r="210" spans="1:17" s="15" customFormat="1" ht="159.75" customHeight="1" x14ac:dyDescent="0.3">
      <c r="A210" s="12"/>
      <c r="B210" s="69" t="s">
        <v>25</v>
      </c>
      <c r="C210" s="14">
        <v>2470</v>
      </c>
      <c r="D210" s="14">
        <v>2470</v>
      </c>
      <c r="E210" s="14">
        <v>2470</v>
      </c>
      <c r="F210" s="54">
        <v>2470</v>
      </c>
      <c r="G210" s="54">
        <v>2470</v>
      </c>
      <c r="H210" s="54">
        <v>2470</v>
      </c>
      <c r="I210" s="14">
        <v>2470</v>
      </c>
      <c r="J210" s="14">
        <v>2470</v>
      </c>
      <c r="K210" s="14">
        <v>2470</v>
      </c>
      <c r="L210" s="54">
        <f t="shared" si="82"/>
        <v>0</v>
      </c>
      <c r="M210" s="54">
        <f t="shared" si="83"/>
        <v>0</v>
      </c>
      <c r="N210" s="54">
        <f t="shared" si="84"/>
        <v>0</v>
      </c>
      <c r="O210" s="42"/>
      <c r="P210" s="42"/>
      <c r="Q210" s="42"/>
    </row>
    <row r="211" spans="1:17" s="15" customFormat="1" ht="68.25" customHeight="1" x14ac:dyDescent="0.3">
      <c r="A211" s="12"/>
      <c r="B211" s="69" t="s">
        <v>273</v>
      </c>
      <c r="C211" s="14">
        <v>2134</v>
      </c>
      <c r="D211" s="14">
        <v>2134</v>
      </c>
      <c r="E211" s="14">
        <v>2134</v>
      </c>
      <c r="F211" s="54">
        <v>2134</v>
      </c>
      <c r="G211" s="54">
        <v>2134</v>
      </c>
      <c r="H211" s="54">
        <v>2134</v>
      </c>
      <c r="I211" s="14">
        <v>2134</v>
      </c>
      <c r="J211" s="14">
        <v>2134</v>
      </c>
      <c r="K211" s="14">
        <v>2134</v>
      </c>
      <c r="L211" s="54">
        <f t="shared" si="82"/>
        <v>0</v>
      </c>
      <c r="M211" s="54">
        <f t="shared" si="83"/>
        <v>0</v>
      </c>
      <c r="N211" s="54">
        <f t="shared" si="84"/>
        <v>0</v>
      </c>
      <c r="O211" s="42"/>
      <c r="P211" s="42"/>
      <c r="Q211" s="42"/>
    </row>
    <row r="212" spans="1:17" s="15" customFormat="1" ht="95.25" customHeight="1" x14ac:dyDescent="0.3">
      <c r="A212" s="12"/>
      <c r="B212" s="69" t="s">
        <v>338</v>
      </c>
      <c r="C212" s="77">
        <v>360.57</v>
      </c>
      <c r="D212" s="77">
        <v>360.57</v>
      </c>
      <c r="E212" s="77">
        <v>360.57</v>
      </c>
      <c r="F212" s="54">
        <v>360.57</v>
      </c>
      <c r="G212" s="54">
        <v>360.57</v>
      </c>
      <c r="H212" s="54">
        <v>360.57</v>
      </c>
      <c r="I212" s="14">
        <v>360.57</v>
      </c>
      <c r="J212" s="14">
        <v>360.57</v>
      </c>
      <c r="K212" s="14">
        <v>360.57</v>
      </c>
      <c r="L212" s="54">
        <f t="shared" si="82"/>
        <v>0</v>
      </c>
      <c r="M212" s="54">
        <f t="shared" si="83"/>
        <v>0</v>
      </c>
      <c r="N212" s="54">
        <f t="shared" si="84"/>
        <v>0</v>
      </c>
      <c r="O212" s="42"/>
      <c r="P212" s="42"/>
      <c r="Q212" s="42"/>
    </row>
    <row r="213" spans="1:17" s="15" customFormat="1" ht="66" hidden="1" customHeight="1" x14ac:dyDescent="0.3">
      <c r="A213" s="12"/>
      <c r="B213" s="91" t="s">
        <v>372</v>
      </c>
      <c r="C213" s="77"/>
      <c r="D213" s="77"/>
      <c r="E213" s="77"/>
      <c r="F213" s="54"/>
      <c r="G213" s="54"/>
      <c r="H213" s="54"/>
      <c r="I213" s="14"/>
      <c r="J213" s="14"/>
      <c r="K213" s="14"/>
      <c r="L213" s="54">
        <f t="shared" ref="L213" si="109">I213-F213</f>
        <v>0</v>
      </c>
      <c r="M213" s="54">
        <f t="shared" ref="M213" si="110">J213-G213</f>
        <v>0</v>
      </c>
      <c r="N213" s="54">
        <f t="shared" ref="N213" si="111">K213-H213</f>
        <v>0</v>
      </c>
      <c r="O213" s="42"/>
      <c r="P213" s="42"/>
      <c r="Q213" s="42"/>
    </row>
    <row r="214" spans="1:17" ht="81.75" customHeight="1" x14ac:dyDescent="0.3">
      <c r="A214" s="9" t="s">
        <v>24</v>
      </c>
      <c r="B214" s="23" t="s">
        <v>22</v>
      </c>
      <c r="C214" s="11">
        <f t="shared" ref="C214:H214" si="112">SUM(C215:C216)</f>
        <v>39648</v>
      </c>
      <c r="D214" s="11">
        <f t="shared" si="112"/>
        <v>39648</v>
      </c>
      <c r="E214" s="11">
        <f t="shared" si="112"/>
        <v>39648</v>
      </c>
      <c r="F214" s="52">
        <f t="shared" si="112"/>
        <v>39648</v>
      </c>
      <c r="G214" s="52">
        <f t="shared" si="112"/>
        <v>39648</v>
      </c>
      <c r="H214" s="52">
        <f t="shared" si="112"/>
        <v>39648</v>
      </c>
      <c r="I214" s="11">
        <f t="shared" ref="I214:K214" si="113">SUM(I215:I216)</f>
        <v>39648</v>
      </c>
      <c r="J214" s="11">
        <f t="shared" si="113"/>
        <v>39648</v>
      </c>
      <c r="K214" s="11">
        <f t="shared" si="113"/>
        <v>39648</v>
      </c>
      <c r="L214" s="52">
        <f t="shared" si="82"/>
        <v>0</v>
      </c>
      <c r="M214" s="52">
        <f t="shared" si="83"/>
        <v>0</v>
      </c>
      <c r="N214" s="52">
        <f t="shared" si="84"/>
        <v>0</v>
      </c>
      <c r="O214" s="56"/>
      <c r="P214" s="56"/>
      <c r="Q214" s="56"/>
    </row>
    <row r="215" spans="1:17" s="15" customFormat="1" ht="69" customHeight="1" x14ac:dyDescent="0.3">
      <c r="A215" s="12" t="s">
        <v>23</v>
      </c>
      <c r="B215" s="69" t="s">
        <v>304</v>
      </c>
      <c r="C215" s="14">
        <v>37536</v>
      </c>
      <c r="D215" s="14">
        <v>37536</v>
      </c>
      <c r="E215" s="14">
        <v>37536</v>
      </c>
      <c r="F215" s="54">
        <v>37536</v>
      </c>
      <c r="G215" s="54">
        <v>37536</v>
      </c>
      <c r="H215" s="54">
        <v>37536</v>
      </c>
      <c r="I215" s="14">
        <v>37536</v>
      </c>
      <c r="J215" s="14">
        <v>37536</v>
      </c>
      <c r="K215" s="14">
        <v>37536</v>
      </c>
      <c r="L215" s="54">
        <f t="shared" si="82"/>
        <v>0</v>
      </c>
      <c r="M215" s="54">
        <f t="shared" si="83"/>
        <v>0</v>
      </c>
      <c r="N215" s="54">
        <f t="shared" si="84"/>
        <v>0</v>
      </c>
      <c r="O215" s="42"/>
      <c r="P215" s="42"/>
      <c r="Q215" s="42"/>
    </row>
    <row r="216" spans="1:17" s="15" customFormat="1" ht="82.5" customHeight="1" x14ac:dyDescent="0.3">
      <c r="A216" s="12" t="s">
        <v>21</v>
      </c>
      <c r="B216" s="69" t="s">
        <v>305</v>
      </c>
      <c r="C216" s="14">
        <f>1737+375</f>
        <v>2112</v>
      </c>
      <c r="D216" s="14">
        <f>1737+375</f>
        <v>2112</v>
      </c>
      <c r="E216" s="14">
        <f>1737+375</f>
        <v>2112</v>
      </c>
      <c r="F216" s="54">
        <v>2112</v>
      </c>
      <c r="G216" s="54">
        <v>2112</v>
      </c>
      <c r="H216" s="54">
        <v>2112</v>
      </c>
      <c r="I216" s="14">
        <v>2112</v>
      </c>
      <c r="J216" s="14">
        <v>2112</v>
      </c>
      <c r="K216" s="14">
        <v>2112</v>
      </c>
      <c r="L216" s="54">
        <f t="shared" si="82"/>
        <v>0</v>
      </c>
      <c r="M216" s="54">
        <f t="shared" si="83"/>
        <v>0</v>
      </c>
      <c r="N216" s="54">
        <f t="shared" si="84"/>
        <v>0</v>
      </c>
      <c r="O216" s="42"/>
      <c r="P216" s="42"/>
      <c r="Q216" s="42"/>
    </row>
    <row r="217" spans="1:17" ht="65.25" customHeight="1" x14ac:dyDescent="0.3">
      <c r="A217" s="9" t="s">
        <v>20</v>
      </c>
      <c r="B217" s="23" t="s">
        <v>19</v>
      </c>
      <c r="C217" s="27">
        <v>33341</v>
      </c>
      <c r="D217" s="27">
        <v>44455</v>
      </c>
      <c r="E217" s="27">
        <v>47233</v>
      </c>
      <c r="F217" s="48">
        <v>33341</v>
      </c>
      <c r="G217" s="48">
        <v>44455</v>
      </c>
      <c r="H217" s="48">
        <v>47233</v>
      </c>
      <c r="I217" s="27">
        <v>33341</v>
      </c>
      <c r="J217" s="27">
        <v>44455</v>
      </c>
      <c r="K217" s="27">
        <v>47233</v>
      </c>
      <c r="L217" s="48">
        <f t="shared" si="82"/>
        <v>0</v>
      </c>
      <c r="M217" s="48">
        <f t="shared" si="83"/>
        <v>0</v>
      </c>
      <c r="N217" s="48">
        <f t="shared" si="84"/>
        <v>0</v>
      </c>
      <c r="O217" s="56"/>
      <c r="P217" s="56"/>
      <c r="Q217" s="56"/>
    </row>
    <row r="218" spans="1:17" ht="66.75" customHeight="1" x14ac:dyDescent="0.3">
      <c r="A218" s="9" t="s">
        <v>18</v>
      </c>
      <c r="B218" s="23" t="s">
        <v>17</v>
      </c>
      <c r="C218" s="27">
        <v>1077</v>
      </c>
      <c r="D218" s="27">
        <v>144</v>
      </c>
      <c r="E218" s="27">
        <v>89</v>
      </c>
      <c r="F218" s="48">
        <v>1077</v>
      </c>
      <c r="G218" s="48">
        <v>144</v>
      </c>
      <c r="H218" s="48">
        <v>89</v>
      </c>
      <c r="I218" s="27">
        <v>1077</v>
      </c>
      <c r="J218" s="27">
        <v>144</v>
      </c>
      <c r="K218" s="27">
        <v>89</v>
      </c>
      <c r="L218" s="48">
        <f t="shared" si="82"/>
        <v>0</v>
      </c>
      <c r="M218" s="48">
        <f t="shared" si="83"/>
        <v>0</v>
      </c>
      <c r="N218" s="48">
        <f t="shared" si="84"/>
        <v>0</v>
      </c>
      <c r="O218" s="56"/>
      <c r="P218" s="56"/>
      <c r="Q218" s="56"/>
    </row>
    <row r="219" spans="1:17" ht="67.5" customHeight="1" x14ac:dyDescent="0.3">
      <c r="A219" s="9" t="s">
        <v>16</v>
      </c>
      <c r="B219" s="23" t="s">
        <v>15</v>
      </c>
      <c r="C219" s="27">
        <v>45622</v>
      </c>
      <c r="D219" s="27">
        <v>45622</v>
      </c>
      <c r="E219" s="27">
        <v>46898</v>
      </c>
      <c r="F219" s="48">
        <v>45622</v>
      </c>
      <c r="G219" s="48">
        <v>45622</v>
      </c>
      <c r="H219" s="48">
        <v>46898</v>
      </c>
      <c r="I219" s="27">
        <v>45622</v>
      </c>
      <c r="J219" s="27">
        <v>45622</v>
      </c>
      <c r="K219" s="27">
        <v>46898</v>
      </c>
      <c r="L219" s="48">
        <f t="shared" si="82"/>
        <v>0</v>
      </c>
      <c r="M219" s="48">
        <f t="shared" si="83"/>
        <v>0</v>
      </c>
      <c r="N219" s="48">
        <f t="shared" si="84"/>
        <v>0</v>
      </c>
      <c r="O219" s="56"/>
      <c r="P219" s="56"/>
      <c r="Q219" s="56"/>
    </row>
    <row r="220" spans="1:17" ht="31.5" customHeight="1" x14ac:dyDescent="0.3">
      <c r="A220" s="9" t="s">
        <v>14</v>
      </c>
      <c r="B220" s="23" t="s">
        <v>13</v>
      </c>
      <c r="C220" s="27">
        <f t="shared" ref="C220:H220" si="114">SUM(C221:C223)</f>
        <v>1683197</v>
      </c>
      <c r="D220" s="27">
        <f t="shared" si="114"/>
        <v>1683197</v>
      </c>
      <c r="E220" s="27">
        <f t="shared" si="114"/>
        <v>1683197</v>
      </c>
      <c r="F220" s="48">
        <f t="shared" si="114"/>
        <v>1683197</v>
      </c>
      <c r="G220" s="48">
        <f t="shared" si="114"/>
        <v>1683197</v>
      </c>
      <c r="H220" s="48">
        <f t="shared" si="114"/>
        <v>1683197</v>
      </c>
      <c r="I220" s="27">
        <f t="shared" ref="I220:K220" si="115">SUM(I221:I223)</f>
        <v>1683197</v>
      </c>
      <c r="J220" s="27">
        <f t="shared" si="115"/>
        <v>1683197</v>
      </c>
      <c r="K220" s="27">
        <f t="shared" si="115"/>
        <v>1683197</v>
      </c>
      <c r="L220" s="48">
        <f t="shared" ref="L220:L240" si="116">I220-F220</f>
        <v>0</v>
      </c>
      <c r="M220" s="48">
        <f t="shared" ref="M220:M240" si="117">J220-G220</f>
        <v>0</v>
      </c>
      <c r="N220" s="48">
        <f t="shared" ref="N220:N240" si="118">K220-H220</f>
        <v>0</v>
      </c>
      <c r="O220" s="56"/>
      <c r="P220" s="56"/>
      <c r="Q220" s="56"/>
    </row>
    <row r="221" spans="1:17" s="15" customFormat="1" ht="172.5" customHeight="1" x14ac:dyDescent="0.3">
      <c r="A221" s="12"/>
      <c r="B221" s="69" t="s">
        <v>332</v>
      </c>
      <c r="C221" s="29">
        <f>1064541-45622</f>
        <v>1018919</v>
      </c>
      <c r="D221" s="29">
        <f>1064541-45622</f>
        <v>1018919</v>
      </c>
      <c r="E221" s="29">
        <v>1018919</v>
      </c>
      <c r="F221" s="49">
        <v>1018919</v>
      </c>
      <c r="G221" s="49">
        <v>1018919</v>
      </c>
      <c r="H221" s="49">
        <v>1018919</v>
      </c>
      <c r="I221" s="29">
        <v>1018919</v>
      </c>
      <c r="J221" s="29">
        <v>1018919</v>
      </c>
      <c r="K221" s="29">
        <v>1018919</v>
      </c>
      <c r="L221" s="49">
        <f t="shared" si="116"/>
        <v>0</v>
      </c>
      <c r="M221" s="49">
        <f t="shared" si="117"/>
        <v>0</v>
      </c>
      <c r="N221" s="49">
        <f t="shared" si="118"/>
        <v>0</v>
      </c>
      <c r="O221" s="42"/>
      <c r="P221" s="42"/>
      <c r="Q221" s="42"/>
    </row>
    <row r="222" spans="1:17" s="34" customFormat="1" ht="125.25" customHeight="1" x14ac:dyDescent="0.3">
      <c r="A222" s="12"/>
      <c r="B222" s="69" t="s">
        <v>333</v>
      </c>
      <c r="C222" s="29">
        <v>657079</v>
      </c>
      <c r="D222" s="29">
        <v>657079</v>
      </c>
      <c r="E222" s="29">
        <v>657079</v>
      </c>
      <c r="F222" s="49">
        <v>657079</v>
      </c>
      <c r="G222" s="49">
        <v>657079</v>
      </c>
      <c r="H222" s="49">
        <v>657079</v>
      </c>
      <c r="I222" s="29">
        <v>657079</v>
      </c>
      <c r="J222" s="29">
        <v>657079</v>
      </c>
      <c r="K222" s="29">
        <v>657079</v>
      </c>
      <c r="L222" s="49">
        <f t="shared" si="116"/>
        <v>0</v>
      </c>
      <c r="M222" s="49">
        <f t="shared" si="117"/>
        <v>0</v>
      </c>
      <c r="N222" s="49">
        <f t="shared" si="118"/>
        <v>0</v>
      </c>
      <c r="O222" s="42"/>
      <c r="P222" s="42"/>
      <c r="Q222" s="42"/>
    </row>
    <row r="223" spans="1:17" s="34" customFormat="1" ht="249" customHeight="1" x14ac:dyDescent="0.3">
      <c r="A223" s="12"/>
      <c r="B223" s="69" t="s">
        <v>339</v>
      </c>
      <c r="C223" s="29">
        <f>4854+564+1075+150+157+28+371</f>
        <v>7199</v>
      </c>
      <c r="D223" s="29">
        <f t="shared" ref="D223:E223" si="119">4854+564+1075+150+157+28+371</f>
        <v>7199</v>
      </c>
      <c r="E223" s="29">
        <f t="shared" si="119"/>
        <v>7199</v>
      </c>
      <c r="F223" s="49">
        <v>7199</v>
      </c>
      <c r="G223" s="49">
        <v>7199</v>
      </c>
      <c r="H223" s="49">
        <v>7199</v>
      </c>
      <c r="I223" s="29">
        <v>7199</v>
      </c>
      <c r="J223" s="29">
        <v>7199</v>
      </c>
      <c r="K223" s="29">
        <v>7199</v>
      </c>
      <c r="L223" s="49">
        <f t="shared" si="116"/>
        <v>0</v>
      </c>
      <c r="M223" s="49">
        <f t="shared" si="117"/>
        <v>0</v>
      </c>
      <c r="N223" s="49">
        <f t="shared" si="118"/>
        <v>0</v>
      </c>
      <c r="O223" s="42"/>
      <c r="P223" s="42"/>
      <c r="Q223" s="42"/>
    </row>
    <row r="224" spans="1:17" s="7" customFormat="1" ht="27" customHeight="1" x14ac:dyDescent="0.3">
      <c r="A224" s="4" t="s">
        <v>12</v>
      </c>
      <c r="B224" s="8" t="s">
        <v>11</v>
      </c>
      <c r="C224" s="6">
        <f>C225+C226</f>
        <v>69024</v>
      </c>
      <c r="D224" s="6">
        <f t="shared" ref="D224:H224" si="120">D225+D226</f>
        <v>528893</v>
      </c>
      <c r="E224" s="6">
        <f t="shared" si="120"/>
        <v>9500</v>
      </c>
      <c r="F224" s="6">
        <f t="shared" si="120"/>
        <v>69024</v>
      </c>
      <c r="G224" s="6">
        <f t="shared" si="120"/>
        <v>528893</v>
      </c>
      <c r="H224" s="6">
        <f t="shared" si="120"/>
        <v>9500</v>
      </c>
      <c r="I224" s="6">
        <f t="shared" ref="I224:K224" si="121">I225+I226</f>
        <v>69024</v>
      </c>
      <c r="J224" s="6">
        <f t="shared" si="121"/>
        <v>528893</v>
      </c>
      <c r="K224" s="6">
        <f t="shared" si="121"/>
        <v>9500</v>
      </c>
      <c r="L224" s="47">
        <f t="shared" si="116"/>
        <v>0</v>
      </c>
      <c r="M224" s="6">
        <f t="shared" si="117"/>
        <v>0</v>
      </c>
      <c r="N224" s="47">
        <f t="shared" si="118"/>
        <v>0</v>
      </c>
      <c r="O224" s="57"/>
      <c r="P224" s="57"/>
      <c r="Q224" s="57"/>
    </row>
    <row r="225" spans="1:17" ht="39.75" hidden="1" customHeight="1" x14ac:dyDescent="0.3">
      <c r="A225" s="9" t="s">
        <v>363</v>
      </c>
      <c r="B225" s="23" t="s">
        <v>364</v>
      </c>
      <c r="C225" s="11"/>
      <c r="D225" s="11"/>
      <c r="E225" s="11"/>
      <c r="F225" s="52"/>
      <c r="G225" s="52"/>
      <c r="H225" s="52"/>
      <c r="I225" s="11"/>
      <c r="J225" s="11"/>
      <c r="K225" s="11"/>
      <c r="L225" s="52">
        <f t="shared" si="116"/>
        <v>0</v>
      </c>
      <c r="M225" s="52">
        <f t="shared" si="117"/>
        <v>0</v>
      </c>
      <c r="N225" s="52">
        <f t="shared" si="118"/>
        <v>0</v>
      </c>
      <c r="O225" s="56"/>
      <c r="P225" s="56"/>
      <c r="Q225" s="56"/>
    </row>
    <row r="226" spans="1:17" ht="33.75" customHeight="1" x14ac:dyDescent="0.3">
      <c r="A226" s="9" t="s">
        <v>10</v>
      </c>
      <c r="B226" s="23" t="s">
        <v>9</v>
      </c>
      <c r="C226" s="11">
        <f>SUM(C227:C230)</f>
        <v>69024</v>
      </c>
      <c r="D226" s="11">
        <f t="shared" ref="D226:H226" si="122">SUM(D227:D230)</f>
        <v>528893</v>
      </c>
      <c r="E226" s="11">
        <f t="shared" si="122"/>
        <v>9500</v>
      </c>
      <c r="F226" s="11">
        <f>SUM(F227:F230)</f>
        <v>69024</v>
      </c>
      <c r="G226" s="11">
        <f t="shared" si="122"/>
        <v>528893</v>
      </c>
      <c r="H226" s="11">
        <f t="shared" si="122"/>
        <v>9500</v>
      </c>
      <c r="I226" s="11">
        <f>SUM(I227:I230)</f>
        <v>69024</v>
      </c>
      <c r="J226" s="11">
        <f t="shared" ref="J226:K226" si="123">SUM(J227:J230)</f>
        <v>528893</v>
      </c>
      <c r="K226" s="11">
        <f t="shared" si="123"/>
        <v>9500</v>
      </c>
      <c r="L226" s="52">
        <f t="shared" si="116"/>
        <v>0</v>
      </c>
      <c r="M226" s="11">
        <f t="shared" si="117"/>
        <v>0</v>
      </c>
      <c r="N226" s="52">
        <f t="shared" si="118"/>
        <v>0</v>
      </c>
      <c r="O226" s="56"/>
      <c r="P226" s="56"/>
      <c r="Q226" s="56"/>
    </row>
    <row r="227" spans="1:17" s="15" customFormat="1" ht="32.25" customHeight="1" x14ac:dyDescent="0.3">
      <c r="A227" s="12"/>
      <c r="B227" s="69" t="s">
        <v>264</v>
      </c>
      <c r="C227" s="14">
        <v>2000</v>
      </c>
      <c r="D227" s="14">
        <v>2000</v>
      </c>
      <c r="E227" s="14">
        <v>9500</v>
      </c>
      <c r="F227" s="54">
        <v>2000</v>
      </c>
      <c r="G227" s="54">
        <v>2000</v>
      </c>
      <c r="H227" s="54">
        <v>9500</v>
      </c>
      <c r="I227" s="14">
        <v>2000</v>
      </c>
      <c r="J227" s="14">
        <v>2000</v>
      </c>
      <c r="K227" s="14">
        <v>9500</v>
      </c>
      <c r="L227" s="54">
        <f t="shared" si="116"/>
        <v>0</v>
      </c>
      <c r="M227" s="54">
        <f t="shared" si="117"/>
        <v>0</v>
      </c>
      <c r="N227" s="54">
        <f t="shared" si="118"/>
        <v>0</v>
      </c>
      <c r="O227" s="42"/>
      <c r="P227" s="42"/>
      <c r="Q227" s="42"/>
    </row>
    <row r="228" spans="1:17" s="15" customFormat="1" ht="35.25" customHeight="1" x14ac:dyDescent="0.3">
      <c r="A228" s="12"/>
      <c r="B228" s="69" t="s">
        <v>307</v>
      </c>
      <c r="C228" s="14">
        <v>24000</v>
      </c>
      <c r="D228" s="14">
        <v>7000</v>
      </c>
      <c r="E228" s="14">
        <v>0</v>
      </c>
      <c r="F228" s="54">
        <v>24000</v>
      </c>
      <c r="G228" s="54">
        <v>7000</v>
      </c>
      <c r="H228" s="54">
        <v>0</v>
      </c>
      <c r="I228" s="14">
        <v>24000</v>
      </c>
      <c r="J228" s="14">
        <v>7000</v>
      </c>
      <c r="K228" s="14">
        <v>0</v>
      </c>
      <c r="L228" s="54">
        <f t="shared" si="116"/>
        <v>0</v>
      </c>
      <c r="M228" s="54">
        <f t="shared" si="117"/>
        <v>0</v>
      </c>
      <c r="N228" s="54">
        <f t="shared" si="118"/>
        <v>0</v>
      </c>
      <c r="O228" s="42"/>
      <c r="P228" s="42"/>
      <c r="Q228" s="42"/>
    </row>
    <row r="229" spans="1:17" s="15" customFormat="1" ht="62.25" customHeight="1" x14ac:dyDescent="0.3">
      <c r="A229" s="12"/>
      <c r="B229" s="69" t="s">
        <v>335</v>
      </c>
      <c r="C229" s="14">
        <v>39415</v>
      </c>
      <c r="D229" s="14">
        <v>519893</v>
      </c>
      <c r="E229" s="14">
        <v>0</v>
      </c>
      <c r="F229" s="54">
        <v>39415</v>
      </c>
      <c r="G229" s="54">
        <v>519893</v>
      </c>
      <c r="H229" s="54">
        <v>0</v>
      </c>
      <c r="I229" s="14">
        <v>39415</v>
      </c>
      <c r="J229" s="14">
        <v>519893</v>
      </c>
      <c r="K229" s="14">
        <v>0</v>
      </c>
      <c r="L229" s="54">
        <f t="shared" si="116"/>
        <v>0</v>
      </c>
      <c r="M229" s="54">
        <f t="shared" si="117"/>
        <v>0</v>
      </c>
      <c r="N229" s="54">
        <f t="shared" si="118"/>
        <v>0</v>
      </c>
      <c r="O229" s="42"/>
      <c r="P229" s="42"/>
      <c r="Q229" s="42"/>
    </row>
    <row r="230" spans="1:17" s="15" customFormat="1" ht="35.25" customHeight="1" x14ac:dyDescent="0.3">
      <c r="A230" s="12"/>
      <c r="B230" s="69" t="s">
        <v>336</v>
      </c>
      <c r="C230" s="14">
        <v>3609</v>
      </c>
      <c r="D230" s="14">
        <v>0</v>
      </c>
      <c r="E230" s="14">
        <v>0</v>
      </c>
      <c r="F230" s="54">
        <v>3609</v>
      </c>
      <c r="G230" s="54">
        <v>0</v>
      </c>
      <c r="H230" s="54">
        <v>0</v>
      </c>
      <c r="I230" s="14">
        <v>3609</v>
      </c>
      <c r="J230" s="14">
        <v>0</v>
      </c>
      <c r="K230" s="14">
        <v>0</v>
      </c>
      <c r="L230" s="54">
        <f t="shared" si="116"/>
        <v>0</v>
      </c>
      <c r="M230" s="54">
        <f t="shared" si="117"/>
        <v>0</v>
      </c>
      <c r="N230" s="54">
        <f t="shared" si="118"/>
        <v>0</v>
      </c>
      <c r="O230" s="42"/>
      <c r="P230" s="42"/>
      <c r="Q230" s="42"/>
    </row>
    <row r="231" spans="1:17" s="15" customFormat="1" ht="91.5" hidden="1" customHeight="1" x14ac:dyDescent="0.3">
      <c r="A231" s="12"/>
      <c r="B231" s="91" t="s">
        <v>365</v>
      </c>
      <c r="C231" s="14"/>
      <c r="D231" s="14"/>
      <c r="E231" s="14"/>
      <c r="F231" s="54"/>
      <c r="G231" s="54"/>
      <c r="H231" s="54"/>
      <c r="I231" s="14"/>
      <c r="J231" s="14"/>
      <c r="K231" s="14"/>
      <c r="L231" s="54">
        <f t="shared" ref="L231:L232" si="124">I231-F231</f>
        <v>0</v>
      </c>
      <c r="M231" s="54">
        <f t="shared" ref="M231" si="125">J231-G231</f>
        <v>0</v>
      </c>
      <c r="N231" s="54">
        <f t="shared" ref="N231" si="126">K231-H231</f>
        <v>0</v>
      </c>
      <c r="O231" s="42"/>
      <c r="P231" s="42"/>
      <c r="Q231" s="42"/>
    </row>
    <row r="232" spans="1:17" s="7" customFormat="1" ht="34.5" hidden="1" customHeight="1" x14ac:dyDescent="0.3">
      <c r="A232" s="35" t="s">
        <v>366</v>
      </c>
      <c r="B232" s="36" t="s">
        <v>367</v>
      </c>
      <c r="C232" s="6"/>
      <c r="D232" s="6"/>
      <c r="E232" s="6"/>
      <c r="F232" s="47"/>
      <c r="G232" s="47"/>
      <c r="H232" s="47"/>
      <c r="I232" s="6"/>
      <c r="J232" s="6"/>
      <c r="K232" s="6"/>
      <c r="L232" s="47">
        <f t="shared" si="124"/>
        <v>0</v>
      </c>
      <c r="M232" s="47"/>
      <c r="N232" s="47"/>
      <c r="O232" s="57"/>
      <c r="P232" s="57"/>
      <c r="Q232" s="57"/>
    </row>
    <row r="233" spans="1:17" s="7" customFormat="1" ht="34.5" hidden="1" customHeight="1" x14ac:dyDescent="0.3">
      <c r="A233" s="35" t="s">
        <v>8</v>
      </c>
      <c r="B233" s="36" t="s">
        <v>7</v>
      </c>
      <c r="C233" s="6"/>
      <c r="D233" s="6"/>
      <c r="E233" s="6"/>
      <c r="F233" s="47"/>
      <c r="G233" s="47"/>
      <c r="H233" s="47"/>
      <c r="I233" s="6"/>
      <c r="J233" s="6"/>
      <c r="K233" s="6"/>
      <c r="L233" s="47">
        <f t="shared" si="116"/>
        <v>0</v>
      </c>
      <c r="M233" s="47">
        <f t="shared" si="117"/>
        <v>0</v>
      </c>
      <c r="N233" s="47">
        <f t="shared" si="118"/>
        <v>0</v>
      </c>
      <c r="O233" s="57"/>
      <c r="P233" s="57"/>
      <c r="Q233" s="57"/>
    </row>
    <row r="234" spans="1:17" s="7" customFormat="1" ht="21.75" hidden="1" customHeight="1" x14ac:dyDescent="0.3">
      <c r="A234" s="35" t="s">
        <v>6</v>
      </c>
      <c r="B234" s="36" t="s">
        <v>5</v>
      </c>
      <c r="C234" s="6"/>
      <c r="D234" s="6"/>
      <c r="E234" s="6"/>
      <c r="F234" s="47"/>
      <c r="G234" s="47"/>
      <c r="H234" s="47"/>
      <c r="I234" s="6"/>
      <c r="J234" s="6"/>
      <c r="K234" s="6"/>
      <c r="L234" s="47">
        <f t="shared" si="116"/>
        <v>0</v>
      </c>
      <c r="M234" s="47">
        <f t="shared" si="117"/>
        <v>0</v>
      </c>
      <c r="N234" s="47">
        <f t="shared" si="118"/>
        <v>0</v>
      </c>
      <c r="O234" s="57"/>
      <c r="P234" s="57"/>
      <c r="Q234" s="57"/>
    </row>
    <row r="235" spans="1:17" s="7" customFormat="1" ht="64.5" customHeight="1" x14ac:dyDescent="0.3">
      <c r="A235" s="4" t="s">
        <v>4</v>
      </c>
      <c r="B235" s="8" t="s">
        <v>3</v>
      </c>
      <c r="C235" s="6"/>
      <c r="D235" s="6"/>
      <c r="E235" s="6"/>
      <c r="F235" s="47"/>
      <c r="G235" s="47"/>
      <c r="H235" s="47"/>
      <c r="I235" s="6">
        <f>SUM(I236:I237)</f>
        <v>20176.06998</v>
      </c>
      <c r="J235" s="6">
        <f t="shared" ref="J235:K235" si="127">SUM(J236:J237)</f>
        <v>0</v>
      </c>
      <c r="K235" s="6">
        <f t="shared" si="127"/>
        <v>0</v>
      </c>
      <c r="L235" s="47">
        <f t="shared" si="116"/>
        <v>20176.06998</v>
      </c>
      <c r="M235" s="47">
        <f t="shared" si="117"/>
        <v>0</v>
      </c>
      <c r="N235" s="47">
        <f t="shared" si="118"/>
        <v>0</v>
      </c>
      <c r="O235" s="57"/>
      <c r="P235" s="57"/>
      <c r="Q235" s="57"/>
    </row>
    <row r="236" spans="1:17" ht="32.25" hidden="1" customHeight="1" x14ac:dyDescent="0.3">
      <c r="A236" s="9" t="s">
        <v>295</v>
      </c>
      <c r="B236" s="23" t="s">
        <v>293</v>
      </c>
      <c r="C236" s="11"/>
      <c r="D236" s="11"/>
      <c r="E236" s="11"/>
      <c r="F236" s="52"/>
      <c r="G236" s="52"/>
      <c r="H236" s="52"/>
      <c r="I236" s="11">
        <v>16866.646430000001</v>
      </c>
      <c r="J236" s="11"/>
      <c r="K236" s="11"/>
      <c r="L236" s="52">
        <f t="shared" si="116"/>
        <v>16866.646430000001</v>
      </c>
      <c r="M236" s="52">
        <f t="shared" si="117"/>
        <v>0</v>
      </c>
      <c r="N236" s="52">
        <f t="shared" si="118"/>
        <v>0</v>
      </c>
      <c r="O236" s="56"/>
      <c r="P236" s="56"/>
      <c r="Q236" s="56"/>
    </row>
    <row r="237" spans="1:17" ht="32.25" hidden="1" customHeight="1" x14ac:dyDescent="0.3">
      <c r="A237" s="9" t="s">
        <v>296</v>
      </c>
      <c r="B237" s="23" t="s">
        <v>294</v>
      </c>
      <c r="C237" s="11"/>
      <c r="D237" s="11"/>
      <c r="E237" s="11"/>
      <c r="F237" s="52"/>
      <c r="G237" s="52"/>
      <c r="H237" s="52"/>
      <c r="I237" s="11">
        <v>3309.42355</v>
      </c>
      <c r="J237" s="11"/>
      <c r="K237" s="11"/>
      <c r="L237" s="52">
        <f t="shared" si="116"/>
        <v>3309.42355</v>
      </c>
      <c r="M237" s="52">
        <f t="shared" si="117"/>
        <v>0</v>
      </c>
      <c r="N237" s="52">
        <f t="shared" si="118"/>
        <v>0</v>
      </c>
      <c r="O237" s="56"/>
      <c r="P237" s="56"/>
      <c r="Q237" s="56"/>
    </row>
    <row r="238" spans="1:17" s="7" customFormat="1" ht="51.75" hidden="1" customHeight="1" x14ac:dyDescent="0.3">
      <c r="A238" s="4" t="s">
        <v>2</v>
      </c>
      <c r="B238" s="8" t="s">
        <v>1</v>
      </c>
      <c r="C238" s="6"/>
      <c r="D238" s="6"/>
      <c r="E238" s="6"/>
      <c r="F238" s="47"/>
      <c r="G238" s="47"/>
      <c r="H238" s="47"/>
      <c r="I238" s="6">
        <f>I239</f>
        <v>0</v>
      </c>
      <c r="J238" s="6"/>
      <c r="K238" s="6"/>
      <c r="L238" s="47">
        <f t="shared" si="116"/>
        <v>0</v>
      </c>
      <c r="M238" s="47">
        <f t="shared" si="117"/>
        <v>0</v>
      </c>
      <c r="N238" s="47">
        <f t="shared" si="118"/>
        <v>0</v>
      </c>
      <c r="O238" s="57"/>
      <c r="P238" s="57"/>
      <c r="Q238" s="57"/>
    </row>
    <row r="239" spans="1:17" ht="48" hidden="1" customHeight="1" x14ac:dyDescent="0.3">
      <c r="A239" s="9" t="s">
        <v>298</v>
      </c>
      <c r="B239" s="23" t="s">
        <v>297</v>
      </c>
      <c r="C239" s="11"/>
      <c r="D239" s="11"/>
      <c r="E239" s="11"/>
      <c r="F239" s="52"/>
      <c r="G239" s="52"/>
      <c r="H239" s="52"/>
      <c r="I239" s="11"/>
      <c r="J239" s="11"/>
      <c r="K239" s="11"/>
      <c r="L239" s="52">
        <f t="shared" si="116"/>
        <v>0</v>
      </c>
      <c r="M239" s="52">
        <f t="shared" si="117"/>
        <v>0</v>
      </c>
      <c r="N239" s="52">
        <f t="shared" si="118"/>
        <v>0</v>
      </c>
      <c r="O239" s="56"/>
      <c r="P239" s="56"/>
      <c r="Q239" s="56"/>
    </row>
    <row r="240" spans="1:17" s="7" customFormat="1" ht="25.5" customHeight="1" x14ac:dyDescent="0.3">
      <c r="A240" s="22"/>
      <c r="B240" s="5" t="s">
        <v>0</v>
      </c>
      <c r="C240" s="74" t="e">
        <f t="shared" ref="C240:K240" si="128">C19+C115</f>
        <v>#REF!</v>
      </c>
      <c r="D240" s="74" t="e">
        <f t="shared" si="128"/>
        <v>#REF!</v>
      </c>
      <c r="E240" s="74" t="e">
        <f t="shared" si="128"/>
        <v>#REF!</v>
      </c>
      <c r="F240" s="47">
        <f t="shared" si="128"/>
        <v>9011512.08543</v>
      </c>
      <c r="G240" s="47">
        <f t="shared" si="128"/>
        <v>8866367.8596800007</v>
      </c>
      <c r="H240" s="47">
        <f t="shared" si="128"/>
        <v>7159188.8149999995</v>
      </c>
      <c r="I240" s="6">
        <f t="shared" si="128"/>
        <v>9804918.8954300005</v>
      </c>
      <c r="J240" s="6">
        <f t="shared" si="128"/>
        <v>8594395.7596799992</v>
      </c>
      <c r="K240" s="6">
        <f t="shared" si="128"/>
        <v>7160172.4849999994</v>
      </c>
      <c r="L240" s="47">
        <f t="shared" si="116"/>
        <v>793406.81000000052</v>
      </c>
      <c r="M240" s="47">
        <f t="shared" si="117"/>
        <v>-271972.10000000149</v>
      </c>
      <c r="N240" s="47">
        <f t="shared" si="118"/>
        <v>983.66999999992549</v>
      </c>
      <c r="O240" s="57"/>
      <c r="P240" s="57"/>
      <c r="Q240" s="57"/>
    </row>
    <row r="241" spans="11:14" ht="8.4" customHeight="1" x14ac:dyDescent="0.3">
      <c r="K241" s="98" t="s">
        <v>374</v>
      </c>
    </row>
    <row r="243" spans="11:14" ht="14.25" customHeight="1" x14ac:dyDescent="0.3">
      <c r="L243" s="95"/>
      <c r="N243" s="85">
        <f>24000-N19</f>
        <v>19000</v>
      </c>
    </row>
    <row r="244" spans="11:14" ht="14.25" customHeight="1" x14ac:dyDescent="0.3"/>
    <row r="245" spans="11:14" ht="14.25" customHeight="1" x14ac:dyDescent="0.3"/>
  </sheetData>
  <mergeCells count="40">
    <mergeCell ref="I10:K10"/>
    <mergeCell ref="I12:K12"/>
    <mergeCell ref="I4:K4"/>
    <mergeCell ref="I5:K5"/>
    <mergeCell ref="I6:K6"/>
    <mergeCell ref="I7:K7"/>
    <mergeCell ref="I8:K8"/>
    <mergeCell ref="A14:K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I1:K1"/>
    <mergeCell ref="I2:K2"/>
    <mergeCell ref="I3:K3"/>
    <mergeCell ref="C16:E16"/>
    <mergeCell ref="F16:H16"/>
    <mergeCell ref="L16:N16"/>
    <mergeCell ref="O16:Q16"/>
    <mergeCell ref="I16:K16"/>
    <mergeCell ref="O17:O18"/>
    <mergeCell ref="P17:Q17"/>
    <mergeCell ref="A17:A18"/>
    <mergeCell ref="B17:B18"/>
    <mergeCell ref="C17:C18"/>
    <mergeCell ref="D17:E17"/>
    <mergeCell ref="F17:F18"/>
    <mergeCell ref="G17:H17"/>
    <mergeCell ref="L17:L18"/>
    <mergeCell ref="M17:N17"/>
    <mergeCell ref="I17:I18"/>
    <mergeCell ref="J17:K17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1" manualBreakCount="1"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2022-08-23T09:45:30Z</cp:lastPrinted>
  <dcterms:created xsi:type="dcterms:W3CDTF">2020-11-06T11:10:42Z</dcterms:created>
  <dcterms:modified xsi:type="dcterms:W3CDTF">2022-10-04T13:34:28Z</dcterms:modified>
</cp:coreProperties>
</file>