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4\АКТУАЛЬНАЯ РЕДАКЦИЯ СТРУКТУРИРОВАННАЯ\АКТУАЛЬНАЯ РЕДАКЦИЯ (УТОЧНЕНИЕ 3)\"/>
    </mc:Choice>
  </mc:AlternateContent>
  <xr:revisionPtr revIDLastSave="0" documentId="13_ncr:1_{632ABC70-2DDC-4E8C-9E62-B1A56C90A3D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6" r:id="rId1"/>
  </sheets>
  <definedNames>
    <definedName name="_xlnm.Print_Titles" localSheetId="0">доходы!$A:$B,доходы!$7:$8</definedName>
    <definedName name="_xlnm.Print_Area" localSheetId="0">доходы!$A$1:$E$285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1" i="6" l="1"/>
  <c r="D131" i="6"/>
  <c r="E253" i="6" l="1"/>
  <c r="E252" i="6"/>
  <c r="D253" i="6"/>
  <c r="D252" i="6"/>
  <c r="C253" i="6"/>
  <c r="C252" i="6"/>
  <c r="D17" i="6"/>
  <c r="E16" i="6"/>
  <c r="E15" i="6"/>
  <c r="E14" i="6"/>
  <c r="E13" i="6"/>
  <c r="E12" i="6"/>
  <c r="D18" i="6"/>
  <c r="D16" i="6"/>
  <c r="D15" i="6"/>
  <c r="D14" i="6"/>
  <c r="D13" i="6"/>
  <c r="D12" i="6"/>
  <c r="E224" i="6" l="1"/>
  <c r="D224" i="6"/>
  <c r="D187" i="6" s="1"/>
  <c r="C224" i="6"/>
  <c r="C190" i="6"/>
  <c r="C147" i="6"/>
  <c r="C145" i="6"/>
  <c r="C133" i="6"/>
  <c r="C132" i="6"/>
  <c r="C12" i="6" l="1"/>
  <c r="C39" i="6"/>
  <c r="C11" i="6" l="1"/>
  <c r="E259" i="6"/>
  <c r="D259" i="6"/>
  <c r="C259" i="6"/>
  <c r="E256" i="6"/>
  <c r="D256" i="6"/>
  <c r="D254" i="6" s="1"/>
  <c r="C256" i="6"/>
  <c r="E251" i="6"/>
  <c r="D251" i="6"/>
  <c r="C251" i="6"/>
  <c r="C244" i="6"/>
  <c r="C243" i="6"/>
  <c r="C241" i="6" s="1"/>
  <c r="E241" i="6"/>
  <c r="D241" i="6"/>
  <c r="E228" i="6"/>
  <c r="D228" i="6"/>
  <c r="C228" i="6"/>
  <c r="C199" i="6"/>
  <c r="C187" i="6" s="1"/>
  <c r="E187" i="6"/>
  <c r="E185" i="6"/>
  <c r="D185" i="6"/>
  <c r="C185" i="6"/>
  <c r="E183" i="6"/>
  <c r="D183" i="6"/>
  <c r="C183" i="6"/>
  <c r="E181" i="6"/>
  <c r="D181" i="6"/>
  <c r="C181" i="6"/>
  <c r="C180" i="6"/>
  <c r="C179" i="6" s="1"/>
  <c r="E179" i="6"/>
  <c r="D179" i="6"/>
  <c r="E177" i="6"/>
  <c r="D177" i="6"/>
  <c r="C177" i="6"/>
  <c r="C176" i="6"/>
  <c r="C175" i="6" s="1"/>
  <c r="E175" i="6"/>
  <c r="D175" i="6"/>
  <c r="E173" i="6"/>
  <c r="D173" i="6"/>
  <c r="C173" i="6"/>
  <c r="E168" i="6"/>
  <c r="D168" i="6"/>
  <c r="C168" i="6"/>
  <c r="E164" i="6"/>
  <c r="D164" i="6"/>
  <c r="C164" i="6"/>
  <c r="E155" i="6"/>
  <c r="D155" i="6"/>
  <c r="C155" i="6"/>
  <c r="C154" i="6"/>
  <c r="C152" i="6" s="1"/>
  <c r="E152" i="6"/>
  <c r="D152" i="6"/>
  <c r="E144" i="6"/>
  <c r="D144" i="6"/>
  <c r="C144" i="6"/>
  <c r="E138" i="6"/>
  <c r="D138" i="6"/>
  <c r="C138" i="6"/>
  <c r="E136" i="6"/>
  <c r="D136" i="6"/>
  <c r="C136" i="6"/>
  <c r="E134" i="6"/>
  <c r="D134" i="6"/>
  <c r="C134" i="6"/>
  <c r="C131" i="6"/>
  <c r="E127" i="6"/>
  <c r="D127" i="6"/>
  <c r="C127" i="6"/>
  <c r="E123" i="6"/>
  <c r="D123" i="6"/>
  <c r="C123" i="6"/>
  <c r="E115" i="6"/>
  <c r="E113" i="6" s="1"/>
  <c r="D115" i="6"/>
  <c r="D113" i="6" s="1"/>
  <c r="C115" i="6"/>
  <c r="C113" i="6" s="1"/>
  <c r="E103" i="6"/>
  <c r="D103" i="6"/>
  <c r="C103" i="6"/>
  <c r="E88" i="6"/>
  <c r="D88" i="6"/>
  <c r="C88" i="6"/>
  <c r="E85" i="6"/>
  <c r="D85" i="6"/>
  <c r="C85" i="6"/>
  <c r="E78" i="6"/>
  <c r="D78" i="6"/>
  <c r="C78" i="6"/>
  <c r="E70" i="6"/>
  <c r="E69" i="6" s="1"/>
  <c r="D70" i="6"/>
  <c r="D69" i="6" s="1"/>
  <c r="C70" i="6"/>
  <c r="C69" i="6" s="1"/>
  <c r="E66" i="6"/>
  <c r="D66" i="6"/>
  <c r="C66" i="6"/>
  <c r="E62" i="6"/>
  <c r="D62" i="6"/>
  <c r="C62" i="6"/>
  <c r="E55" i="6"/>
  <c r="D55" i="6"/>
  <c r="C55" i="6"/>
  <c r="E52" i="6"/>
  <c r="D52" i="6"/>
  <c r="C52" i="6"/>
  <c r="E42" i="6"/>
  <c r="E41" i="6" s="1"/>
  <c r="D42" i="6"/>
  <c r="D41" i="6" s="1"/>
  <c r="C42" i="6"/>
  <c r="C41" i="6" s="1"/>
  <c r="C40" i="6"/>
  <c r="C38" i="6"/>
  <c r="C36" i="6" s="1"/>
  <c r="E38" i="6"/>
  <c r="E36" i="6" s="1"/>
  <c r="D38" i="6"/>
  <c r="D36" i="6" s="1"/>
  <c r="C34" i="6"/>
  <c r="C29" i="6"/>
  <c r="C27" i="6"/>
  <c r="E26" i="6"/>
  <c r="D26" i="6"/>
  <c r="D25" i="6" s="1"/>
  <c r="E25" i="6"/>
  <c r="E20" i="6"/>
  <c r="E19" i="6" s="1"/>
  <c r="D20" i="6"/>
  <c r="D19" i="6" s="1"/>
  <c r="C20" i="6"/>
  <c r="C19" i="6" s="1"/>
  <c r="E11" i="6"/>
  <c r="E10" i="6" s="1"/>
  <c r="D11" i="6"/>
  <c r="D10" i="6" s="1"/>
  <c r="D172" i="6" l="1"/>
  <c r="D227" i="6"/>
  <c r="E50" i="6"/>
  <c r="E49" i="6" s="1"/>
  <c r="D76" i="6"/>
  <c r="C26" i="6"/>
  <c r="C25" i="6" s="1"/>
  <c r="E172" i="6"/>
  <c r="E126" i="6" s="1"/>
  <c r="C254" i="6"/>
  <c r="C76" i="6"/>
  <c r="D50" i="6"/>
  <c r="D49" i="6" s="1"/>
  <c r="E76" i="6"/>
  <c r="D126" i="6"/>
  <c r="E227" i="6"/>
  <c r="C50" i="6"/>
  <c r="C49" i="6" s="1"/>
  <c r="E254" i="6"/>
  <c r="C10" i="6"/>
  <c r="C172" i="6"/>
  <c r="C126" i="6" s="1"/>
  <c r="C227" i="6"/>
  <c r="D122" i="6" l="1"/>
  <c r="E122" i="6"/>
  <c r="C122" i="6"/>
  <c r="E281" i="6" l="1"/>
  <c r="D281" i="6"/>
  <c r="C281" i="6"/>
  <c r="C277" i="6"/>
  <c r="D121" i="6" l="1"/>
  <c r="C121" i="6"/>
  <c r="E121" i="6"/>
  <c r="D9" i="6" l="1"/>
  <c r="C9" i="6" l="1"/>
  <c r="E9" i="6"/>
  <c r="E284" i="6" s="1"/>
  <c r="D284" i="6"/>
  <c r="C284" i="6" l="1"/>
</calcChain>
</file>

<file path=xl/sharedStrings.xml><?xml version="1.0" encoding="utf-8"?>
<sst xmlns="http://schemas.openxmlformats.org/spreadsheetml/2006/main" count="459" uniqueCount="438">
  <si>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</si>
  <si>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</si>
  <si>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</si>
  <si>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</si>
  <si>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</si>
  <si>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</si>
  <si>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</si>
  <si>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</si>
  <si>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</si>
  <si>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</si>
  <si>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</si>
  <si>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</si>
  <si>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</si>
  <si>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</si>
  <si>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</si>
  <si>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</si>
  <si>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</si>
  <si>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</si>
  <si>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</si>
  <si>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</si>
  <si>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</si>
  <si>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</si>
  <si>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</si>
  <si>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</si>
  <si>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</si>
  <si>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</si>
  <si>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</si>
  <si>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</si>
  <si>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</si>
  <si>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</si>
  <si>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</si>
  <si>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</si>
  <si>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</si>
  <si>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</si>
  <si>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</si>
  <si>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</si>
  <si>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</si>
  <si>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</si>
  <si>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</si>
  <si>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</si>
  <si>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</si>
  <si>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</si>
  <si>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</si>
  <si>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</si>
  <si>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</si>
  <si>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</si>
  <si>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</si>
  <si>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</si>
  <si>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</si>
  <si>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</si>
  <si>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</si>
  <si>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</si>
  <si>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</si>
  <si>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</si>
  <si>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</si>
  <si>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</si>
  <si>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</si>
  <si>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</si>
  <si>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</si>
  <si>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</si>
  <si>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</si>
  <si>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</si>
  <si>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</si>
  <si>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</si>
  <si>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</si>
  <si>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</si>
  <si>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</si>
  <si>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</si>
  <si>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</si>
  <si>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</si>
  <si>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</si>
  <si>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</si>
  <si>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</si>
  <si>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</si>
  <si>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</si>
  <si>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</si>
  <si>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</si>
  <si>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</si>
  <si>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</si>
  <si>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</si>
  <si>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</si>
  <si>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</si>
  <si>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</si>
  <si>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</si>
  <si>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</si>
  <si>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</si>
  <si>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</si>
  <si>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</si>
  <si>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</si>
  <si>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</si>
  <si>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</si>
  <si>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</si>
  <si>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</si>
  <si>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</si>
  <si>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</si>
  <si>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</si>
  <si>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</si>
  <si>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</si>
  <si>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</si>
  <si>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</si>
  <si>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</si>
  <si>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</si>
  <si>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</si>
  <si>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</si>
  <si>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</si>
  <si>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</si>
  <si>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</si>
  <si>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</si>
  <si>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</si>
  <si>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</si>
  <si>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</si>
  <si>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</si>
  <si>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</si>
  <si>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</si>
  <si>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</si>
  <si>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</si>
  <si>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</si>
  <si>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</si>
  <si>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</si>
  <si>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</si>
  <si>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</si>
  <si>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</si>
  <si>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</si>
  <si>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</si>
  <si>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</si>
  <si>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</si>
  <si>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</si>
  <si>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</si>
  <si>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</si>
  <si>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</si>
  <si>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</si>
  <si>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</si>
  <si>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</si>
  <si>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</si>
  <si>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</si>
  <si>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</si>
  <si>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</si>
  <si>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</si>
  <si>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</si>
  <si>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</si>
  <si>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</si>
  <si>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</si>
  <si>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</si>
  <si>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</si>
  <si>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</si>
  <si>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</si>
  <si>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</si>
  <si>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</si>
  <si>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</si>
  <si>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</si>
  <si>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</si>
  <si>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</si>
  <si>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</si>
  <si>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</si>
  <si>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</si>
  <si>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</si>
  <si>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</si>
  <si>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</si>
  <si>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</si>
  <si>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</si>
  <si>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</si>
  <si>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</si>
  <si>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</si>
  <si>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</si>
  <si>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</si>
  <si>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</si>
  <si>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</si>
  <si>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</si>
  <si>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</si>
  <si>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</si>
  <si>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</si>
  <si>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</si>
  <si>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</si>
  <si>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</si>
  <si>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</si>
  <si>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</si>
  <si>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</si>
  <si>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</si>
  <si>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</si>
  <si>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</si>
  <si>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</si>
  <si>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</si>
  <si>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</si>
  <si>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</si>
  <si>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</si>
  <si>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</si>
  <si>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</si>
  <si>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</si>
  <si>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</si>
  <si>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</si>
  <si>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</si>
  <si>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</si>
  <si>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</si>
  <si>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</si>
  <si>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</si>
  <si>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</si>
  <si>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</si>
  <si>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</si>
  <si>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</si>
  <si>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</si>
  <si>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</si>
  <si>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</si>
  <si>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</si>
  <si>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</si>
  <si>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</si>
  <si>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</si>
  <si>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</si>
  <si>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</si>
  <si>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</si>
  <si>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</si>
  <si>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</si>
  <si>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</si>
  <si>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</si>
  <si>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</si>
  <si>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</si>
  <si>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</si>
  <si>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</si>
  <si>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</si>
  <si>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</si>
  <si>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</si>
  <si>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</si>
  <si>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</si>
  <si>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</si>
  <si>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</si>
  <si>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</si>
  <si>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</si>
  <si>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</si>
  <si>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</si>
  <si>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</si>
  <si>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</si>
  <si>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</si>
  <si>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</si>
  <si>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</si>
  <si>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</si>
  <si>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</si>
  <si>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</si>
  <si>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</si>
  <si>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</si>
  <si>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</si>
  <si>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</si>
  <si>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</si>
  <si>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</si>
  <si>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</si>
  <si>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</si>
  <si>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</si>
  <si>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</si>
  <si>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</si>
  <si>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</si>
  <si>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</si>
  <si>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</si>
  <si>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</si>
  <si>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</si>
  <si>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</si>
  <si>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</si>
  <si>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</si>
  <si>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</si>
  <si>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</si>
  <si>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</si>
  <si>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</si>
  <si>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</si>
  <si>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</si>
  <si>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</si>
  <si>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</si>
  <si>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</si>
  <si>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</si>
  <si>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</si>
  <si>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</si>
  <si>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</si>
  <si>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</si>
  <si>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</si>
  <si>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</si>
  <si>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</si>
  <si>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</si>
  <si>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</si>
  <si>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</si>
  <si>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</si>
  <si>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</si>
  <si>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</si>
  <si>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</si>
  <si>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</si>
  <si>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</si>
  <si>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</si>
  <si>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</si>
  <si>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</si>
  <si>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</si>
  <si>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</si>
  <si>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</si>
  <si>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</si>
  <si>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</si>
  <si>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</si>
  <si>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</si>
  <si>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</si>
  <si>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</si>
  <si>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</si>
  <si>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</si>
  <si>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</si>
  <si>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</si>
  <si>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</si>
  <si>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</si>
  <si>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</si>
  <si>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</si>
  <si>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</si>
  <si>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</si>
  <si>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</si>
  <si>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</si>
  <si>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</si>
  <si>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</si>
  <si>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</si>
  <si>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</si>
  <si>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</si>
  <si>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</si>
  <si>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</si>
  <si>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</si>
  <si>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</si>
  <si>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</si>
  <si>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</si>
  <si>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</si>
  <si>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</si>
  <si>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</si>
  <si>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</si>
  <si>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</si>
  <si>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</si>
  <si>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</si>
  <si>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</si>
  <si>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</si>
  <si>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</si>
  <si>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</si>
  <si>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</si>
  <si>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</si>
  <si>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</si>
  <si>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</si>
  <si>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</si>
  <si>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</si>
  <si>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</si>
  <si>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</si>
  <si>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</si>
  <si>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</si>
  <si>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</si>
  <si>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</si>
  <si>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</si>
  <si>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</si>
  <si>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</si>
  <si>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</si>
  <si>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</si>
  <si>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</si>
  <si>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</si>
  <si>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</si>
  <si>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</si>
  <si>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</si>
  <si>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</si>
  <si>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</si>
  <si>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</si>
  <si>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</si>
  <si>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</si>
  <si>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</si>
  <si>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</si>
  <si>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</si>
  <si>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</si>
  <si>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</si>
  <si>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</si>
  <si>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</si>
  <si>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</si>
  <si>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</si>
  <si>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</si>
  <si>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</si>
  <si>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</si>
  <si>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</si>
  <si>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</si>
  <si>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</si>
  <si>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</si>
  <si>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</si>
  <si>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</si>
  <si>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</si>
  <si>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</si>
  <si>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</si>
  <si>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</si>
  <si>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</si>
  <si>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</si>
  <si>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</si>
  <si>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</si>
  <si>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</si>
  <si>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</si>
  <si>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</si>
  <si>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</si>
  <si>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</si>
  <si>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</si>
  <si>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</si>
  <si>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</si>
  <si>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</si>
  <si>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</si>
  <si>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</si>
  <si>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</si>
  <si>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</si>
  <si>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</si>
  <si>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</si>
  <si>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</si>
  <si>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</si>
  <si>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</si>
  <si>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</si>
  <si>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</si>
  <si>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</si>
  <si>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</si>
  <si>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</si>
  <si>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</si>
  <si>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</si>
  <si>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</si>
  <si>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</si>
  <si>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</si>
  <si>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</si>
  <si>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</si>
  <si>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</si>
  <si>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</si>
  <si>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</si>
  <si>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</si>
  <si>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</si>
  <si>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</si>
  <si>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</si>
  <si>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</si>
  <si>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</si>
  <si>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</si>
  <si>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</si>
  <si>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</si>
  <si>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r>
      <t xml:space="preserve"> - на модернизацию инфраструктуры общего образования в отдельных субъектах Российской Федерации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</si>
  <si>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t>000 2 02 25239 04 0003 150</t>
  </si>
  <si>
    <t>000 2 02 25239 04 0011 150</t>
  </si>
  <si>
    <r>
      <t xml:space="preserve"> - на модернизацию инфраструктуры общего образования в отдельных субъектах Российской Федерации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</si>
  <si>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модернизацию инфраструктуры общего образования в отдельных субъектах Российской Федерации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</si>
  <si>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 xml:space="preserve"> - на реализацию программ формирования современной городской среды в части благоустройства общественных территорий (Бульвар Победы)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</si>
  <si>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</si>
  <si>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строительству и реконструкции объектов теплоснабжения 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</si>
  <si>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</si>
  <si>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</si>
  <si>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</si>
  <si>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реализацию первоочередных мероприятий по капитальному ремонту сетей теплоснабжения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</si>
  <si>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</si>
  <si>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реализацию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</si>
  <si>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</si>
  <si>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Приложение 1
к решению Совета депутатов
городского округа Ступино Московской области
«О бюджете городского округа Ступино
Московской области на 2024 год и 
на плановый период 2025-2026 годов»
от 15 декабря 2023 №173/18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</si>
</sst>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\ _₽_-;\-* #,##0.00\ _₽_-;_-* &quot;-&quot;??\ _₽_-;_-@_-"/>
    <numFmt numFmtId="166" formatCode="#,##0.00000"/>
    <numFmt numFmtId="167" formatCode="#,##0.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2"/>
      <color rgb="FF00B050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0" fontId="4" fillId="0" borderId="2"/>
    <xf numFmtId="164" fontId="5" fillId="0" borderId="2" applyFont="0" applyFill="0" applyBorder="0" applyAlignment="0" applyProtection="0"/>
    <xf numFmtId="0" fontId="5" fillId="0" borderId="2"/>
    <xf numFmtId="0" fontId="6" fillId="0" borderId="2"/>
    <xf numFmtId="0" fontId="7" fillId="0" borderId="2"/>
    <xf numFmtId="0" fontId="3" fillId="0" borderId="2"/>
    <xf numFmtId="0" fontId="8" fillId="0" borderId="2"/>
    <xf numFmtId="0" fontId="7" fillId="0" borderId="2"/>
    <xf numFmtId="0" fontId="2" fillId="0" borderId="2"/>
    <xf numFmtId="0" fontId="2" fillId="0" borderId="2"/>
    <xf numFmtId="0" fontId="5" fillId="0" borderId="2"/>
    <xf numFmtId="0" fontId="2" fillId="0" borderId="2"/>
    <xf numFmtId="165" fontId="5" fillId="0" borderId="2" applyFont="0" applyFill="0" applyBorder="0" applyAlignment="0" applyProtection="0"/>
    <xf numFmtId="0" fontId="5" fillId="0" borderId="2"/>
    <xf numFmtId="0" fontId="3" fillId="0" borderId="2"/>
    <xf numFmtId="0" fontId="13" fillId="0" borderId="2" applyNumberFormat="0" applyFill="0" applyBorder="0" applyAlignment="0" applyProtection="0">
      <alignment vertical="top"/>
      <protection locked="0"/>
    </xf>
    <xf numFmtId="0" fontId="7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6" fillId="0" borderId="2"/>
    <xf numFmtId="0" fontId="7" fillId="0" borderId="2"/>
    <xf numFmtId="0" fontId="1" fillId="0" borderId="2"/>
    <xf numFmtId="0" fontId="7" fillId="0" borderId="2"/>
    <xf numFmtId="0" fontId="5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8" fillId="0" borderId="2"/>
    <xf numFmtId="0" fontId="18" fillId="0" borderId="2"/>
    <xf numFmtId="0" fontId="5" fillId="0" borderId="2"/>
    <xf numFmtId="0" fontId="1" fillId="0" borderId="2"/>
    <xf numFmtId="0" fontId="7" fillId="0" borderId="2"/>
    <xf numFmtId="0" fontId="3" fillId="0" borderId="2"/>
    <xf numFmtId="0" fontId="5" fillId="0" borderId="2"/>
    <xf numFmtId="0" fontId="6" fillId="0" borderId="2"/>
    <xf numFmtId="0" fontId="6" fillId="0" borderId="2"/>
    <xf numFmtId="0" fontId="1" fillId="0" borderId="2"/>
    <xf numFmtId="0" fontId="1" fillId="0" borderId="2"/>
    <xf numFmtId="0" fontId="20" fillId="0" borderId="2"/>
    <xf numFmtId="0" fontId="1" fillId="0" borderId="2"/>
    <xf numFmtId="0" fontId="7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7" fillId="0" borderId="2"/>
    <xf numFmtId="0" fontId="1" fillId="0" borderId="2"/>
    <xf numFmtId="0" fontId="19" fillId="0" borderId="2" applyFill="0" applyProtection="0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165" fontId="1" fillId="0" borderId="2" applyFont="0" applyFill="0" applyBorder="0" applyAlignment="0" applyProtection="0"/>
    <xf numFmtId="164" fontId="5" fillId="0" borderId="2" applyFont="0" applyFill="0" applyBorder="0" applyAlignment="0" applyProtection="0"/>
  </cellStyleXfs>
  <cellXfs count="80">
    <xf numFmtId="0" fontId="0" fillId="0" borderId="0" xfId="0"/>
    <xf numFmtId="0" fontId="10" fillId="0" borderId="2" xfId="1" applyFont="1" applyFill="1" applyAlignment="1">
      <alignment vertical="center" wrapText="1"/>
    </xf>
    <xf numFmtId="0" fontId="10" fillId="0" borderId="2" xfId="1" applyFont="1" applyFill="1" applyAlignment="1">
      <alignment horizontal="center" vertical="center"/>
    </xf>
    <xf numFmtId="0" fontId="10" fillId="0" borderId="2" xfId="1" applyFont="1" applyFill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9" fillId="0" borderId="2" xfId="1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2" xfId="1" applyFont="1" applyFill="1" applyAlignment="1">
      <alignment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3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1" fillId="0" borderId="2" xfId="1" applyFont="1" applyFill="1" applyAlignment="1" applyProtection="1">
      <alignment vertical="center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9" fillId="0" borderId="2" xfId="1" applyFont="1" applyFill="1" applyAlignment="1">
      <alignment vertical="center" wrapText="1"/>
    </xf>
    <xf numFmtId="166" fontId="10" fillId="0" borderId="2" xfId="1" applyNumberFormat="1" applyFont="1" applyFill="1" applyAlignment="1">
      <alignment vertical="center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2"/>
    </xf>
    <xf numFmtId="166" fontId="10" fillId="0" borderId="2" xfId="1" applyNumberFormat="1" applyFont="1" applyFill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0" fontId="11" fillId="0" borderId="1" xfId="3" applyFont="1" applyBorder="1" applyAlignment="1">
      <alignment horizontal="left" vertical="center" wrapText="1" indent="2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21" fillId="0" borderId="2" xfId="1" applyFont="1" applyFill="1" applyAlignment="1">
      <alignment horizontal="center" vertical="center" wrapText="1"/>
    </xf>
    <xf numFmtId="166" fontId="21" fillId="0" borderId="2" xfId="1" applyNumberFormat="1" applyFont="1" applyFill="1" applyAlignment="1">
      <alignment horizontal="center" vertical="center" wrapText="1"/>
    </xf>
    <xf numFmtId="0" fontId="22" fillId="0" borderId="2" xfId="1" applyFont="1" applyFill="1" applyAlignment="1">
      <alignment vertical="center"/>
    </xf>
    <xf numFmtId="166" fontId="22" fillId="0" borderId="2" xfId="1" applyNumberFormat="1" applyFont="1" applyFill="1" applyAlignment="1">
      <alignment vertical="center"/>
    </xf>
    <xf numFmtId="0" fontId="22" fillId="0" borderId="2" xfId="1" applyFont="1" applyFill="1" applyAlignment="1">
      <alignment vertical="center" wrapText="1"/>
    </xf>
    <xf numFmtId="0" fontId="22" fillId="0" borderId="2" xfId="1" applyFont="1" applyFill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2" borderId="1" xfId="2" applyNumberFormat="1" applyFont="1" applyFill="1" applyBorder="1" applyAlignment="1" applyProtection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3" xfId="2" applyNumberFormat="1" applyFont="1" applyFill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6" fontId="7" fillId="0" borderId="2" xfId="1" applyNumberFormat="1" applyFont="1" applyAlignment="1">
      <alignment horizontal="right" vertical="center" wrapText="1"/>
    </xf>
    <xf numFmtId="0" fontId="23" fillId="0" borderId="2" xfId="0" applyFont="1" applyBorder="1" applyAlignment="1">
      <alignment horizontal="right"/>
    </xf>
    <xf numFmtId="166" fontId="7" fillId="0" borderId="2" xfId="1" applyNumberFormat="1" applyFont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</cellXfs>
  <cellStyles count="132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3" xfId="107" xr:uid="{7762578C-C535-45F5-A9FD-C6B740AF8C2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0000FF"/>
      <color rgb="FFFE9A9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DBA0-90B7-41FA-B704-C3E5FF699D1D}">
  <dimension ref="A1:G288"/>
  <sheetViews>
    <sheetView tabSelected="1" view="pageBreakPreview" topLeftCell="A257" zoomScaleNormal="100" zoomScaleSheetLayoutView="100" workbookViewId="0">
      <selection activeCell="E285" sqref="E285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4" width="19.7109375" style="31" customWidth="1"/>
    <col min="5" max="5" width="18.85546875" style="31" customWidth="1"/>
    <col min="6" max="6" width="12.42578125" style="3" customWidth="1"/>
    <col min="7" max="7" width="11.7109375" style="3" customWidth="1"/>
    <col min="8" max="16384" width="9.140625" style="3"/>
  </cols>
  <sheetData>
    <row r="1" spans="1:5" ht="17.25" customHeight="1" x14ac:dyDescent="0.25">
      <c r="C1" s="73"/>
      <c r="D1" s="73"/>
      <c r="E1" s="73"/>
    </row>
    <row r="2" spans="1:5" ht="96.75" customHeight="1" x14ac:dyDescent="0.25">
      <c r="C2" s="75" t="s">
        <v>437</v>
      </c>
      <c r="D2" s="75"/>
      <c r="E2" s="75"/>
    </row>
    <row r="3" spans="1:5" ht="13.5" customHeight="1" x14ac:dyDescent="0.25">
      <c r="C3" s="34"/>
      <c r="D3" s="34"/>
      <c r="E3" s="34"/>
    </row>
    <row r="4" spans="1:5" ht="37.5" customHeight="1" x14ac:dyDescent="0.25">
      <c r="A4" s="79" t="s">
        <v>341</v>
      </c>
      <c r="B4" s="79"/>
      <c r="C4" s="79"/>
      <c r="D4" s="79"/>
      <c r="E4" s="79"/>
    </row>
    <row r="5" spans="1:5" s="57" customFormat="1" ht="12.75" customHeight="1" x14ac:dyDescent="0.25">
      <c r="A5" s="55"/>
      <c r="B5" s="55"/>
      <c r="C5" s="56"/>
      <c r="D5" s="56"/>
      <c r="E5" s="56"/>
    </row>
    <row r="6" spans="1:5" s="6" customFormat="1" ht="6.75" hidden="1" customHeight="1" x14ac:dyDescent="0.25">
      <c r="A6" s="30"/>
      <c r="B6" s="30"/>
      <c r="C6" s="78"/>
      <c r="D6" s="78"/>
      <c r="E6" s="78"/>
    </row>
    <row r="7" spans="1:5" s="2" customFormat="1" ht="35.25" customHeight="1" x14ac:dyDescent="0.25">
      <c r="A7" s="77" t="s">
        <v>226</v>
      </c>
      <c r="B7" s="77" t="s">
        <v>225</v>
      </c>
      <c r="C7" s="76" t="s">
        <v>342</v>
      </c>
      <c r="D7" s="76" t="s">
        <v>227</v>
      </c>
      <c r="E7" s="76"/>
    </row>
    <row r="8" spans="1:5" s="48" customFormat="1" ht="28.5" customHeight="1" x14ac:dyDescent="0.25">
      <c r="A8" s="77"/>
      <c r="B8" s="77"/>
      <c r="C8" s="76"/>
      <c r="D8" s="61" t="s">
        <v>274</v>
      </c>
      <c r="E8" s="61" t="s">
        <v>343</v>
      </c>
    </row>
    <row r="9" spans="1:5" s="6" customFormat="1" ht="35.25" customHeight="1" x14ac:dyDescent="0.25">
      <c r="A9" s="19" t="s">
        <v>224</v>
      </c>
      <c r="B9" s="5" t="s">
        <v>223</v>
      </c>
      <c r="C9" s="62">
        <f>C10+C19+C25+C36+C41+C48+C49+C69+C76+C103+C112+C113</f>
        <v>6631940.3173799999</v>
      </c>
      <c r="D9" s="62">
        <f>D10+D19+D25+D36+D41+D48+D49+D69+D76+D103+D112+D113</f>
        <v>5851902.6036085421</v>
      </c>
      <c r="E9" s="62">
        <f>E10+E19+E25+E36+E41+E48+E49+E69+E76+E103+E112+E113</f>
        <v>5636315.0536110643</v>
      </c>
    </row>
    <row r="10" spans="1:5" s="6" customFormat="1" ht="33" customHeight="1" x14ac:dyDescent="0.25">
      <c r="A10" s="4" t="s">
        <v>222</v>
      </c>
      <c r="B10" s="7" t="s">
        <v>221</v>
      </c>
      <c r="C10" s="62">
        <f t="shared" ref="C10:E10" si="0">C11</f>
        <v>4238140.2668399997</v>
      </c>
      <c r="D10" s="62">
        <f t="shared" si="0"/>
        <v>3390514.7000785414</v>
      </c>
      <c r="E10" s="62">
        <f t="shared" si="0"/>
        <v>2985856.0061085639</v>
      </c>
    </row>
    <row r="11" spans="1:5" ht="33" customHeight="1" x14ac:dyDescent="0.25">
      <c r="A11" s="8" t="s">
        <v>220</v>
      </c>
      <c r="B11" s="9" t="s">
        <v>219</v>
      </c>
      <c r="C11" s="63">
        <f>SUM(C12:C18)</f>
        <v>4238140.2668399997</v>
      </c>
      <c r="D11" s="63">
        <f t="shared" ref="D11:E11" si="1">SUM(D12:D18)</f>
        <v>3390514.7000785414</v>
      </c>
      <c r="E11" s="63">
        <f t="shared" si="1"/>
        <v>2985856.0061085639</v>
      </c>
    </row>
    <row r="12" spans="1:5" s="12" customFormat="1" ht="80.25" hidden="1" customHeight="1" x14ac:dyDescent="0.25">
      <c r="A12" s="10" t="s">
        <v>218</v>
      </c>
      <c r="B12" s="11" t="s">
        <v>217</v>
      </c>
      <c r="C12" s="64">
        <f>3533050.24067+79575.76308+2200-24557.73691</f>
        <v>3590268.2668400002</v>
      </c>
      <c r="D12" s="64">
        <f>3015800.35631761</f>
        <v>3015800.35631761</v>
      </c>
      <c r="E12" s="64">
        <f>2652492.19614916</f>
        <v>2652492.1961491602</v>
      </c>
    </row>
    <row r="13" spans="1:5" s="12" customFormat="1" ht="110.25" hidden="1" customHeight="1" x14ac:dyDescent="0.25">
      <c r="A13" s="10" t="s">
        <v>216</v>
      </c>
      <c r="B13" s="11" t="s">
        <v>215</v>
      </c>
      <c r="C13" s="64">
        <v>4700</v>
      </c>
      <c r="D13" s="64">
        <f>2838.30969168565</f>
        <v>2838.3096916856498</v>
      </c>
      <c r="E13" s="64">
        <f>2516.10391981073</f>
        <v>2516.1039198107301</v>
      </c>
    </row>
    <row r="14" spans="1:5" s="12" customFormat="1" ht="52.5" hidden="1" customHeight="1" x14ac:dyDescent="0.25">
      <c r="A14" s="10" t="s">
        <v>214</v>
      </c>
      <c r="B14" s="11" t="s">
        <v>213</v>
      </c>
      <c r="C14" s="64">
        <v>45000</v>
      </c>
      <c r="D14" s="64">
        <f>28125.0687630669</f>
        <v>28125.068763066902</v>
      </c>
      <c r="E14" s="64">
        <f>24932.3024781245</f>
        <v>24932.3024781245</v>
      </c>
    </row>
    <row r="15" spans="1:5" s="12" customFormat="1" ht="92.25" hidden="1" customHeight="1" x14ac:dyDescent="0.25">
      <c r="A15" s="10" t="s">
        <v>212</v>
      </c>
      <c r="B15" s="11" t="s">
        <v>211</v>
      </c>
      <c r="C15" s="64">
        <v>60800</v>
      </c>
      <c r="D15" s="64">
        <f>29827.0403456366</f>
        <v>29827.0403456366</v>
      </c>
      <c r="E15" s="64">
        <f>22473.5840620874</f>
        <v>22473.584062087401</v>
      </c>
    </row>
    <row r="16" spans="1:5" s="12" customFormat="1" ht="51.75" hidden="1" customHeight="1" x14ac:dyDescent="0.25">
      <c r="A16" s="10" t="s">
        <v>229</v>
      </c>
      <c r="B16" s="11" t="s">
        <v>228</v>
      </c>
      <c r="C16" s="64">
        <v>144772</v>
      </c>
      <c r="D16" s="64">
        <f>96837.9712605422</f>
        <v>96837.971260542196</v>
      </c>
      <c r="E16" s="64">
        <f>87431.078839381</f>
        <v>87431.078839381007</v>
      </c>
    </row>
    <row r="17" spans="1:5" s="12" customFormat="1" ht="51.75" hidden="1" customHeight="1" x14ac:dyDescent="0.25">
      <c r="A17" s="10" t="s">
        <v>329</v>
      </c>
      <c r="B17" s="11" t="s">
        <v>330</v>
      </c>
      <c r="C17" s="64">
        <v>54500</v>
      </c>
      <c r="D17" s="64">
        <f>36482.99014</f>
        <v>36482.990140000002</v>
      </c>
      <c r="E17" s="64">
        <v>32951.645759999999</v>
      </c>
    </row>
    <row r="18" spans="1:5" s="12" customFormat="1" ht="51.75" hidden="1" customHeight="1" x14ac:dyDescent="0.25">
      <c r="A18" s="10" t="s">
        <v>331</v>
      </c>
      <c r="B18" s="11" t="s">
        <v>332</v>
      </c>
      <c r="C18" s="64">
        <v>338100</v>
      </c>
      <c r="D18" s="64">
        <f>180602.96356</f>
        <v>180602.96356</v>
      </c>
      <c r="E18" s="64">
        <v>163059.0949</v>
      </c>
    </row>
    <row r="19" spans="1:5" s="6" customFormat="1" ht="36.75" customHeight="1" x14ac:dyDescent="0.25">
      <c r="A19" s="13" t="s">
        <v>210</v>
      </c>
      <c r="B19" s="14" t="s">
        <v>209</v>
      </c>
      <c r="C19" s="62">
        <f t="shared" ref="C19:E19" si="2">C20</f>
        <v>122275</v>
      </c>
      <c r="D19" s="62">
        <f t="shared" si="2"/>
        <v>129859</v>
      </c>
      <c r="E19" s="62">
        <f t="shared" si="2"/>
        <v>135330</v>
      </c>
    </row>
    <row r="20" spans="1:5" ht="36.75" customHeight="1" x14ac:dyDescent="0.25">
      <c r="A20" s="8" t="s">
        <v>208</v>
      </c>
      <c r="B20" s="9" t="s">
        <v>207</v>
      </c>
      <c r="C20" s="63">
        <f t="shared" ref="C20:E20" si="3">SUM(C21:C24)</f>
        <v>122275</v>
      </c>
      <c r="D20" s="63">
        <f t="shared" si="3"/>
        <v>129859</v>
      </c>
      <c r="E20" s="63">
        <f t="shared" si="3"/>
        <v>135330</v>
      </c>
    </row>
    <row r="21" spans="1:5" s="12" customFormat="1" ht="109.5" hidden="1" customHeight="1" x14ac:dyDescent="0.25">
      <c r="A21" s="10" t="s">
        <v>206</v>
      </c>
      <c r="B21" s="11" t="s">
        <v>205</v>
      </c>
      <c r="C21" s="65">
        <v>61036</v>
      </c>
      <c r="D21" s="65">
        <v>64681</v>
      </c>
      <c r="E21" s="65">
        <v>67270</v>
      </c>
    </row>
    <row r="22" spans="1:5" s="12" customFormat="1" ht="124.5" hidden="1" customHeight="1" x14ac:dyDescent="0.25">
      <c r="A22" s="10" t="s">
        <v>204</v>
      </c>
      <c r="B22" s="11" t="s">
        <v>203</v>
      </c>
      <c r="C22" s="65">
        <v>345</v>
      </c>
      <c r="D22" s="65">
        <v>366</v>
      </c>
      <c r="E22" s="65">
        <v>380</v>
      </c>
    </row>
    <row r="23" spans="1:5" s="12" customFormat="1" ht="123.75" hidden="1" customHeight="1" x14ac:dyDescent="0.25">
      <c r="A23" s="10" t="s">
        <v>202</v>
      </c>
      <c r="B23" s="11" t="s">
        <v>201</v>
      </c>
      <c r="C23" s="65">
        <v>67659</v>
      </c>
      <c r="D23" s="65">
        <v>71706</v>
      </c>
      <c r="E23" s="65">
        <v>74574</v>
      </c>
    </row>
    <row r="24" spans="1:5" s="12" customFormat="1" ht="111" hidden="1" customHeight="1" x14ac:dyDescent="0.25">
      <c r="A24" s="10" t="s">
        <v>200</v>
      </c>
      <c r="B24" s="11" t="s">
        <v>199</v>
      </c>
      <c r="C24" s="65">
        <v>-6765</v>
      </c>
      <c r="D24" s="65">
        <v>-6894</v>
      </c>
      <c r="E24" s="65">
        <v>-6894</v>
      </c>
    </row>
    <row r="25" spans="1:5" s="6" customFormat="1" ht="29.25" customHeight="1" x14ac:dyDescent="0.25">
      <c r="A25" s="4" t="s">
        <v>198</v>
      </c>
      <c r="B25" s="7" t="s">
        <v>197</v>
      </c>
      <c r="C25" s="62">
        <f>C26+C32+C33+C34+C35</f>
        <v>436102</v>
      </c>
      <c r="D25" s="62">
        <f t="shared" ref="D25:E25" si="4">D26+D32+D33+D34+D35</f>
        <v>536235</v>
      </c>
      <c r="E25" s="62">
        <f t="shared" si="4"/>
        <v>644834</v>
      </c>
    </row>
    <row r="26" spans="1:5" ht="33.75" customHeight="1" x14ac:dyDescent="0.25">
      <c r="A26" s="8" t="s">
        <v>196</v>
      </c>
      <c r="B26" s="9" t="s">
        <v>195</v>
      </c>
      <c r="C26" s="63">
        <f t="shared" ref="C26:E26" si="5">SUM(C27:C31)</f>
        <v>374500</v>
      </c>
      <c r="D26" s="63">
        <f t="shared" si="5"/>
        <v>467115</v>
      </c>
      <c r="E26" s="63">
        <f t="shared" si="5"/>
        <v>569484</v>
      </c>
    </row>
    <row r="27" spans="1:5" s="12" customFormat="1" ht="33.75" hidden="1" customHeight="1" x14ac:dyDescent="0.25">
      <c r="A27" s="10" t="s">
        <v>194</v>
      </c>
      <c r="B27" s="11" t="s">
        <v>193</v>
      </c>
      <c r="C27" s="65">
        <f>246200+60000</f>
        <v>306200</v>
      </c>
      <c r="D27" s="65">
        <v>402115</v>
      </c>
      <c r="E27" s="65">
        <v>499484</v>
      </c>
    </row>
    <row r="28" spans="1:5" s="12" customFormat="1" ht="50.25" hidden="1" customHeight="1" x14ac:dyDescent="0.25">
      <c r="A28" s="10" t="s">
        <v>192</v>
      </c>
      <c r="B28" s="11" t="s">
        <v>191</v>
      </c>
      <c r="C28" s="65"/>
      <c r="D28" s="65"/>
      <c r="E28" s="65"/>
    </row>
    <row r="29" spans="1:5" s="12" customFormat="1" ht="66.75" hidden="1" customHeight="1" x14ac:dyDescent="0.25">
      <c r="A29" s="10" t="s">
        <v>190</v>
      </c>
      <c r="B29" s="11" t="s">
        <v>189</v>
      </c>
      <c r="C29" s="65">
        <f>58300+10000</f>
        <v>68300</v>
      </c>
      <c r="D29" s="65">
        <v>65000</v>
      </c>
      <c r="E29" s="65">
        <v>70000</v>
      </c>
    </row>
    <row r="30" spans="1:5" s="12" customFormat="1" ht="66.75" hidden="1" customHeight="1" x14ac:dyDescent="0.25">
      <c r="A30" s="10" t="s">
        <v>188</v>
      </c>
      <c r="B30" s="11" t="s">
        <v>187</v>
      </c>
      <c r="C30" s="65"/>
      <c r="D30" s="65"/>
      <c r="E30" s="65"/>
    </row>
    <row r="31" spans="1:5" s="12" customFormat="1" ht="50.25" hidden="1" customHeight="1" x14ac:dyDescent="0.25">
      <c r="A31" s="10" t="s">
        <v>186</v>
      </c>
      <c r="B31" s="11" t="s">
        <v>185</v>
      </c>
      <c r="C31" s="65"/>
      <c r="D31" s="65"/>
      <c r="E31" s="65"/>
    </row>
    <row r="32" spans="1:5" ht="36.75" hidden="1" customHeight="1" x14ac:dyDescent="0.25">
      <c r="A32" s="8" t="s">
        <v>184</v>
      </c>
      <c r="B32" s="9" t="s">
        <v>183</v>
      </c>
      <c r="C32" s="63"/>
      <c r="D32" s="63"/>
      <c r="E32" s="63"/>
    </row>
    <row r="33" spans="1:5" ht="27" hidden="1" customHeight="1" x14ac:dyDescent="0.25">
      <c r="A33" s="8" t="s">
        <v>182</v>
      </c>
      <c r="B33" s="9" t="s">
        <v>181</v>
      </c>
      <c r="C33" s="63"/>
      <c r="D33" s="63"/>
      <c r="E33" s="63"/>
    </row>
    <row r="34" spans="1:5" ht="33.75" customHeight="1" x14ac:dyDescent="0.25">
      <c r="A34" s="8" t="s">
        <v>180</v>
      </c>
      <c r="B34" s="9" t="s">
        <v>179</v>
      </c>
      <c r="C34" s="63">
        <f>59852</f>
        <v>59852</v>
      </c>
      <c r="D34" s="63">
        <v>67219</v>
      </c>
      <c r="E34" s="63">
        <v>73290</v>
      </c>
    </row>
    <row r="35" spans="1:5" ht="46.5" customHeight="1" x14ac:dyDescent="0.25">
      <c r="A35" s="37" t="s">
        <v>276</v>
      </c>
      <c r="B35" s="9" t="s">
        <v>275</v>
      </c>
      <c r="C35" s="63">
        <v>1750</v>
      </c>
      <c r="D35" s="63">
        <v>1901</v>
      </c>
      <c r="E35" s="63">
        <v>2060</v>
      </c>
    </row>
    <row r="36" spans="1:5" s="6" customFormat="1" ht="33.75" customHeight="1" x14ac:dyDescent="0.25">
      <c r="A36" s="4" t="s">
        <v>178</v>
      </c>
      <c r="B36" s="7" t="s">
        <v>177</v>
      </c>
      <c r="C36" s="62">
        <f t="shared" ref="C36:E36" si="6">SUM(C37:C38)</f>
        <v>747676.93690999993</v>
      </c>
      <c r="D36" s="62">
        <f t="shared" si="6"/>
        <v>771702.3</v>
      </c>
      <c r="E36" s="62">
        <f t="shared" si="6"/>
        <v>816329.09696250001</v>
      </c>
    </row>
    <row r="37" spans="1:5" ht="36.75" customHeight="1" x14ac:dyDescent="0.25">
      <c r="A37" s="8" t="s">
        <v>176</v>
      </c>
      <c r="B37" s="9" t="s">
        <v>175</v>
      </c>
      <c r="C37" s="63">
        <v>127061</v>
      </c>
      <c r="D37" s="63">
        <v>146936</v>
      </c>
      <c r="E37" s="63">
        <v>169918</v>
      </c>
    </row>
    <row r="38" spans="1:5" ht="32.25" customHeight="1" x14ac:dyDescent="0.25">
      <c r="A38" s="8" t="s">
        <v>174</v>
      </c>
      <c r="B38" s="9" t="s">
        <v>173</v>
      </c>
      <c r="C38" s="63">
        <f t="shared" ref="C38:E38" si="7">C39+C40</f>
        <v>620615.93690999993</v>
      </c>
      <c r="D38" s="63">
        <f t="shared" si="7"/>
        <v>624766.30000000005</v>
      </c>
      <c r="E38" s="63">
        <f t="shared" si="7"/>
        <v>646411.09696250001</v>
      </c>
    </row>
    <row r="39" spans="1:5" s="12" customFormat="1" ht="36" customHeight="1" x14ac:dyDescent="0.25">
      <c r="A39" s="32" t="s">
        <v>172</v>
      </c>
      <c r="B39" s="11" t="s">
        <v>171</v>
      </c>
      <c r="C39" s="63">
        <f>450110.5-93252.3+24557.73691</f>
        <v>381415.93690999999</v>
      </c>
      <c r="D39" s="65">
        <v>368147.3</v>
      </c>
      <c r="E39" s="65">
        <v>371828.75305250002</v>
      </c>
    </row>
    <row r="40" spans="1:5" s="12" customFormat="1" ht="36" customHeight="1" x14ac:dyDescent="0.25">
      <c r="A40" s="32" t="s">
        <v>170</v>
      </c>
      <c r="B40" s="11" t="s">
        <v>169</v>
      </c>
      <c r="C40" s="65">
        <f>204884.5+34315.5</f>
        <v>239200</v>
      </c>
      <c r="D40" s="65">
        <v>256619</v>
      </c>
      <c r="E40" s="65">
        <v>274582.34391</v>
      </c>
    </row>
    <row r="41" spans="1:5" s="6" customFormat="1" ht="33.75" customHeight="1" x14ac:dyDescent="0.25">
      <c r="A41" s="4" t="s">
        <v>168</v>
      </c>
      <c r="B41" s="7" t="s">
        <v>167</v>
      </c>
      <c r="C41" s="62">
        <f>C42+C46+C47</f>
        <v>20000</v>
      </c>
      <c r="D41" s="62">
        <f t="shared" ref="D41:E41" si="8">D42+D46+D47</f>
        <v>25000</v>
      </c>
      <c r="E41" s="62">
        <f t="shared" si="8"/>
        <v>30000</v>
      </c>
    </row>
    <row r="42" spans="1:5" ht="48" customHeight="1" x14ac:dyDescent="0.25">
      <c r="A42" s="8" t="s">
        <v>166</v>
      </c>
      <c r="B42" s="9" t="s">
        <v>165</v>
      </c>
      <c r="C42" s="63">
        <f>SUM(C43:C45)</f>
        <v>20000</v>
      </c>
      <c r="D42" s="63">
        <f t="shared" ref="D42:E42" si="9">SUM(D43:D45)</f>
        <v>25000</v>
      </c>
      <c r="E42" s="63">
        <f t="shared" si="9"/>
        <v>30000</v>
      </c>
    </row>
    <row r="43" spans="1:5" s="12" customFormat="1" ht="60" hidden="1" customHeight="1" x14ac:dyDescent="0.25">
      <c r="A43" s="38" t="s">
        <v>280</v>
      </c>
      <c r="B43" s="11" t="s">
        <v>277</v>
      </c>
      <c r="C43" s="65">
        <v>20000</v>
      </c>
      <c r="D43" s="65">
        <v>25000</v>
      </c>
      <c r="E43" s="65">
        <v>30000</v>
      </c>
    </row>
    <row r="44" spans="1:5" s="12" customFormat="1" ht="81" hidden="1" customHeight="1" x14ac:dyDescent="0.25">
      <c r="A44" s="38" t="s">
        <v>281</v>
      </c>
      <c r="B44" s="11" t="s">
        <v>278</v>
      </c>
      <c r="C44" s="65"/>
      <c r="D44" s="65"/>
      <c r="E44" s="65"/>
    </row>
    <row r="45" spans="1:5" s="12" customFormat="1" ht="50.25" hidden="1" customHeight="1" x14ac:dyDescent="0.25">
      <c r="A45" s="38" t="s">
        <v>282</v>
      </c>
      <c r="B45" s="11" t="s">
        <v>279</v>
      </c>
      <c r="C45" s="65"/>
      <c r="D45" s="65"/>
      <c r="E45" s="65"/>
    </row>
    <row r="46" spans="1:5" ht="38.25" hidden="1" customHeight="1" x14ac:dyDescent="0.25">
      <c r="A46" s="8" t="s">
        <v>164</v>
      </c>
      <c r="B46" s="9" t="s">
        <v>163</v>
      </c>
      <c r="C46" s="63"/>
      <c r="D46" s="63"/>
      <c r="E46" s="63"/>
    </row>
    <row r="47" spans="1:5" ht="79.5" hidden="1" customHeight="1" x14ac:dyDescent="0.25">
      <c r="A47" s="8" t="s">
        <v>162</v>
      </c>
      <c r="B47" s="9" t="s">
        <v>161</v>
      </c>
      <c r="C47" s="63"/>
      <c r="D47" s="63"/>
      <c r="E47" s="63"/>
    </row>
    <row r="48" spans="1:5" s="6" customFormat="1" ht="32.25" hidden="1" customHeight="1" x14ac:dyDescent="0.25">
      <c r="A48" s="4" t="s">
        <v>160</v>
      </c>
      <c r="B48" s="7" t="s">
        <v>159</v>
      </c>
      <c r="C48" s="62">
        <v>0</v>
      </c>
      <c r="D48" s="62">
        <v>0</v>
      </c>
      <c r="E48" s="62">
        <v>0</v>
      </c>
    </row>
    <row r="49" spans="1:5" s="6" customFormat="1" ht="36" customHeight="1" x14ac:dyDescent="0.25">
      <c r="A49" s="4" t="s">
        <v>158</v>
      </c>
      <c r="B49" s="7" t="s">
        <v>157</v>
      </c>
      <c r="C49" s="62">
        <f t="shared" ref="C49:E49" si="10">C50+C61+C62+C66</f>
        <v>335110.83240999997</v>
      </c>
      <c r="D49" s="62">
        <f t="shared" si="10"/>
        <v>338773.82724000001</v>
      </c>
      <c r="E49" s="62">
        <f t="shared" si="10"/>
        <v>336494.94509999995</v>
      </c>
    </row>
    <row r="50" spans="1:5" ht="83.25" customHeight="1" x14ac:dyDescent="0.25">
      <c r="A50" s="8" t="s">
        <v>156</v>
      </c>
      <c r="B50" s="15" t="s">
        <v>155</v>
      </c>
      <c r="C50" s="63">
        <f t="shared" ref="C50:E50" si="11">C51+C52+C55+C59+C60</f>
        <v>299119.60175999999</v>
      </c>
      <c r="D50" s="63">
        <f t="shared" si="11"/>
        <v>302282.59659000003</v>
      </c>
      <c r="E50" s="63">
        <f t="shared" si="11"/>
        <v>300003.71444999997</v>
      </c>
    </row>
    <row r="51" spans="1:5" ht="89.25" customHeight="1" x14ac:dyDescent="0.25">
      <c r="A51" s="8" t="s">
        <v>154</v>
      </c>
      <c r="B51" s="16" t="s">
        <v>153</v>
      </c>
      <c r="C51" s="63">
        <v>259341.9</v>
      </c>
      <c r="D51" s="63">
        <v>262825.7</v>
      </c>
      <c r="E51" s="63">
        <v>262825.7</v>
      </c>
    </row>
    <row r="52" spans="1:5" ht="86.25" customHeight="1" x14ac:dyDescent="0.25">
      <c r="A52" s="8" t="s">
        <v>152</v>
      </c>
      <c r="B52" s="16" t="s">
        <v>151</v>
      </c>
      <c r="C52" s="63">
        <f>SUM(C53:C54)</f>
        <v>26052.9</v>
      </c>
      <c r="D52" s="63">
        <f t="shared" ref="D52:E52" si="12">SUM(D53:D54)</f>
        <v>21541.599999999999</v>
      </c>
      <c r="E52" s="63">
        <f t="shared" si="12"/>
        <v>21541.599999999999</v>
      </c>
    </row>
    <row r="53" spans="1:5" s="12" customFormat="1" ht="77.25" customHeight="1" x14ac:dyDescent="0.25">
      <c r="A53" s="38" t="s">
        <v>284</v>
      </c>
      <c r="B53" s="18" t="s">
        <v>151</v>
      </c>
      <c r="C53" s="65">
        <v>26052.9</v>
      </c>
      <c r="D53" s="65">
        <v>21541.599999999999</v>
      </c>
      <c r="E53" s="65">
        <v>21541.599999999999</v>
      </c>
    </row>
    <row r="54" spans="1:5" s="12" customFormat="1" ht="96" hidden="1" customHeight="1" x14ac:dyDescent="0.25">
      <c r="A54" s="38" t="s">
        <v>285</v>
      </c>
      <c r="B54" s="18" t="s">
        <v>283</v>
      </c>
      <c r="C54" s="65"/>
      <c r="D54" s="65"/>
      <c r="E54" s="65"/>
    </row>
    <row r="55" spans="1:5" ht="78.75" customHeight="1" x14ac:dyDescent="0.25">
      <c r="A55" s="8" t="s">
        <v>150</v>
      </c>
      <c r="B55" s="16" t="s">
        <v>149</v>
      </c>
      <c r="C55" s="63">
        <f>SUM(C56:C58)</f>
        <v>3092.0896000000002</v>
      </c>
      <c r="D55" s="63">
        <f t="shared" ref="D55:E55" si="13">SUM(D56:D58)</f>
        <v>3310.99514</v>
      </c>
      <c r="E55" s="63">
        <f t="shared" si="13"/>
        <v>3542.7647999999999</v>
      </c>
    </row>
    <row r="56" spans="1:5" s="12" customFormat="1" ht="62.25" customHeight="1" x14ac:dyDescent="0.25">
      <c r="A56" s="38" t="s">
        <v>344</v>
      </c>
      <c r="B56" s="18" t="s">
        <v>149</v>
      </c>
      <c r="C56" s="65">
        <v>2517.8686400000001</v>
      </c>
      <c r="D56" s="65">
        <v>2694.1194399999999</v>
      </c>
      <c r="E56" s="65">
        <v>2882.7078000000001</v>
      </c>
    </row>
    <row r="57" spans="1:5" s="12" customFormat="1" ht="62.25" customHeight="1" x14ac:dyDescent="0.25">
      <c r="A57" s="38" t="s">
        <v>345</v>
      </c>
      <c r="B57" s="18" t="s">
        <v>149</v>
      </c>
      <c r="C57" s="65">
        <v>574.22095999999999</v>
      </c>
      <c r="D57" s="65">
        <v>616.87570000000005</v>
      </c>
      <c r="E57" s="65">
        <v>660.05700000000002</v>
      </c>
    </row>
    <row r="58" spans="1:5" ht="81.75" hidden="1" customHeight="1" x14ac:dyDescent="0.25">
      <c r="A58" s="38" t="s">
        <v>346</v>
      </c>
      <c r="B58" s="18" t="s">
        <v>149</v>
      </c>
      <c r="C58" s="63"/>
      <c r="D58" s="63"/>
      <c r="E58" s="63"/>
    </row>
    <row r="59" spans="1:5" ht="39.75" customHeight="1" x14ac:dyDescent="0.25">
      <c r="A59" s="17" t="s">
        <v>148</v>
      </c>
      <c r="B59" s="16" t="s">
        <v>147</v>
      </c>
      <c r="C59" s="63">
        <v>10632.712159999999</v>
      </c>
      <c r="D59" s="63">
        <v>14604.301450000001</v>
      </c>
      <c r="E59" s="63">
        <v>12093.649649999999</v>
      </c>
    </row>
    <row r="60" spans="1:5" ht="112.5" hidden="1" customHeight="1" x14ac:dyDescent="0.25">
      <c r="A60" s="17" t="s">
        <v>146</v>
      </c>
      <c r="B60" s="16" t="s">
        <v>145</v>
      </c>
      <c r="C60" s="63"/>
      <c r="D60" s="63"/>
      <c r="E60" s="63"/>
    </row>
    <row r="61" spans="1:5" ht="54" hidden="1" customHeight="1" x14ac:dyDescent="0.25">
      <c r="A61" s="8" t="s">
        <v>144</v>
      </c>
      <c r="B61" s="9" t="s">
        <v>143</v>
      </c>
      <c r="C61" s="63"/>
      <c r="D61" s="63"/>
      <c r="E61" s="63"/>
    </row>
    <row r="62" spans="1:5" ht="76.5" customHeight="1" x14ac:dyDescent="0.25">
      <c r="A62" s="8" t="s">
        <v>141</v>
      </c>
      <c r="B62" s="9" t="s">
        <v>142</v>
      </c>
      <c r="C62" s="63">
        <f t="shared" ref="C62:E62" si="14">SUM(C63:C64)</f>
        <v>21500</v>
      </c>
      <c r="D62" s="63">
        <f t="shared" si="14"/>
        <v>22000</v>
      </c>
      <c r="E62" s="63">
        <f t="shared" si="14"/>
        <v>22000</v>
      </c>
    </row>
    <row r="63" spans="1:5" s="12" customFormat="1" ht="36" hidden="1" customHeight="1" x14ac:dyDescent="0.25">
      <c r="A63" s="32" t="s">
        <v>270</v>
      </c>
      <c r="B63" s="11" t="s">
        <v>140</v>
      </c>
      <c r="C63" s="65">
        <v>21500</v>
      </c>
      <c r="D63" s="65">
        <v>22000</v>
      </c>
      <c r="E63" s="65">
        <v>22000</v>
      </c>
    </row>
    <row r="64" spans="1:5" s="12" customFormat="1" ht="66" hidden="1" customHeight="1" x14ac:dyDescent="0.25">
      <c r="A64" s="32" t="s">
        <v>139</v>
      </c>
      <c r="B64" s="11" t="s">
        <v>138</v>
      </c>
      <c r="C64" s="65"/>
      <c r="D64" s="65"/>
      <c r="E64" s="65"/>
    </row>
    <row r="65" spans="1:5" s="12" customFormat="1" ht="66.75" hidden="1" customHeight="1" x14ac:dyDescent="0.25">
      <c r="A65" s="32" t="s">
        <v>271</v>
      </c>
      <c r="B65" s="11" t="s">
        <v>272</v>
      </c>
      <c r="C65" s="65"/>
      <c r="D65" s="65"/>
      <c r="E65" s="65"/>
    </row>
    <row r="66" spans="1:5" ht="97.5" customHeight="1" x14ac:dyDescent="0.25">
      <c r="A66" s="8" t="s">
        <v>137</v>
      </c>
      <c r="B66" s="9" t="s">
        <v>136</v>
      </c>
      <c r="C66" s="63">
        <f t="shared" ref="C66:E66" si="15">SUM(C67:C68)</f>
        <v>14491.23065</v>
      </c>
      <c r="D66" s="63">
        <f t="shared" si="15"/>
        <v>14491.23065</v>
      </c>
      <c r="E66" s="63">
        <f t="shared" si="15"/>
        <v>14491.23065</v>
      </c>
    </row>
    <row r="67" spans="1:5" s="12" customFormat="1" ht="48" customHeight="1" x14ac:dyDescent="0.25">
      <c r="A67" s="32" t="s">
        <v>135</v>
      </c>
      <c r="B67" s="11" t="s">
        <v>134</v>
      </c>
      <c r="C67" s="65">
        <v>12951.43065</v>
      </c>
      <c r="D67" s="65">
        <v>12951.43065</v>
      </c>
      <c r="E67" s="65">
        <v>12951.43065</v>
      </c>
    </row>
    <row r="68" spans="1:5" s="12" customFormat="1" ht="45.75" customHeight="1" x14ac:dyDescent="0.25">
      <c r="A68" s="32" t="s">
        <v>133</v>
      </c>
      <c r="B68" s="11" t="s">
        <v>132</v>
      </c>
      <c r="C68" s="65">
        <v>1539.8</v>
      </c>
      <c r="D68" s="65">
        <v>1539.8</v>
      </c>
      <c r="E68" s="65">
        <v>1539.8</v>
      </c>
    </row>
    <row r="69" spans="1:5" s="6" customFormat="1" ht="33.75" customHeight="1" x14ac:dyDescent="0.25">
      <c r="A69" s="4" t="s">
        <v>131</v>
      </c>
      <c r="B69" s="7" t="s">
        <v>130</v>
      </c>
      <c r="C69" s="62">
        <f t="shared" ref="C69:E69" si="16">C70</f>
        <v>2092.2735300000004</v>
      </c>
      <c r="D69" s="62">
        <f t="shared" si="16"/>
        <v>2092.2735300000004</v>
      </c>
      <c r="E69" s="62">
        <f t="shared" si="16"/>
        <v>2092.2735300000004</v>
      </c>
    </row>
    <row r="70" spans="1:5" ht="36.75" customHeight="1" x14ac:dyDescent="0.25">
      <c r="A70" s="8" t="s">
        <v>129</v>
      </c>
      <c r="B70" s="9" t="s">
        <v>128</v>
      </c>
      <c r="C70" s="63">
        <f t="shared" ref="C70:E70" si="17">SUM(C71:C74)</f>
        <v>2092.2735300000004</v>
      </c>
      <c r="D70" s="63">
        <f t="shared" si="17"/>
        <v>2092.2735300000004</v>
      </c>
      <c r="E70" s="63">
        <f t="shared" si="17"/>
        <v>2092.2735300000004</v>
      </c>
    </row>
    <row r="71" spans="1:5" s="12" customFormat="1" ht="30.75" hidden="1" customHeight="1" x14ac:dyDescent="0.25">
      <c r="A71" s="10" t="s">
        <v>411</v>
      </c>
      <c r="B71" s="11" t="s">
        <v>127</v>
      </c>
      <c r="C71" s="65">
        <v>717.52021000000002</v>
      </c>
      <c r="D71" s="65">
        <v>717.52021000000002</v>
      </c>
      <c r="E71" s="65">
        <v>717.52021000000002</v>
      </c>
    </row>
    <row r="72" spans="1:5" s="12" customFormat="1" ht="30.75" hidden="1" customHeight="1" x14ac:dyDescent="0.25">
      <c r="A72" s="10" t="s">
        <v>412</v>
      </c>
      <c r="B72" s="11" t="s">
        <v>126</v>
      </c>
      <c r="C72" s="65">
        <v>1344.69571</v>
      </c>
      <c r="D72" s="65">
        <v>1344.69571</v>
      </c>
      <c r="E72" s="65">
        <v>1344.69571</v>
      </c>
    </row>
    <row r="73" spans="1:5" s="12" customFormat="1" ht="30.75" hidden="1" customHeight="1" x14ac:dyDescent="0.25">
      <c r="A73" s="10" t="s">
        <v>413</v>
      </c>
      <c r="B73" s="11" t="s">
        <v>125</v>
      </c>
      <c r="C73" s="65">
        <v>29.509049999999998</v>
      </c>
      <c r="D73" s="65">
        <v>29.509049999999998</v>
      </c>
      <c r="E73" s="65">
        <v>29.509049999999998</v>
      </c>
    </row>
    <row r="74" spans="1:5" s="12" customFormat="1" ht="30.75" hidden="1" customHeight="1" x14ac:dyDescent="0.25">
      <c r="A74" s="10" t="s">
        <v>414</v>
      </c>
      <c r="B74" s="11" t="s">
        <v>124</v>
      </c>
      <c r="C74" s="65">
        <v>0.54856000000000005</v>
      </c>
      <c r="D74" s="65">
        <v>0.54856000000000005</v>
      </c>
      <c r="E74" s="65">
        <v>0.54856000000000005</v>
      </c>
    </row>
    <row r="75" spans="1:5" s="12" customFormat="1" ht="3" hidden="1" customHeight="1" x14ac:dyDescent="0.25">
      <c r="A75" s="10" t="s">
        <v>234</v>
      </c>
      <c r="B75" s="11" t="s">
        <v>233</v>
      </c>
      <c r="C75" s="65"/>
      <c r="D75" s="65"/>
      <c r="E75" s="65"/>
    </row>
    <row r="76" spans="1:5" s="6" customFormat="1" ht="36.75" customHeight="1" x14ac:dyDescent="0.25">
      <c r="A76" s="4" t="s">
        <v>123</v>
      </c>
      <c r="B76" s="7" t="s">
        <v>122</v>
      </c>
      <c r="C76" s="62">
        <f t="shared" ref="C76:E76" si="18">C77+C78+C85+C88</f>
        <v>223916.90045999998</v>
      </c>
      <c r="D76" s="62">
        <f t="shared" si="18"/>
        <v>204883.30372</v>
      </c>
      <c r="E76" s="62">
        <f t="shared" si="18"/>
        <v>206770.69711000001</v>
      </c>
    </row>
    <row r="77" spans="1:5" ht="52.5" hidden="1" customHeight="1" x14ac:dyDescent="0.25">
      <c r="A77" s="8" t="s">
        <v>121</v>
      </c>
      <c r="B77" s="9" t="s">
        <v>120</v>
      </c>
      <c r="C77" s="63"/>
      <c r="D77" s="63"/>
      <c r="E77" s="63"/>
    </row>
    <row r="78" spans="1:5" ht="36" customHeight="1" x14ac:dyDescent="0.25">
      <c r="A78" s="8" t="s">
        <v>118</v>
      </c>
      <c r="B78" s="9" t="s">
        <v>119</v>
      </c>
      <c r="C78" s="63">
        <f>SUM(C79:C84)</f>
        <v>10478.38933</v>
      </c>
      <c r="D78" s="63">
        <f t="shared" ref="D78:E78" si="19">SUM(D79:D84)</f>
        <v>10374.513509999999</v>
      </c>
      <c r="E78" s="63">
        <f t="shared" si="19"/>
        <v>11810.419110000001</v>
      </c>
    </row>
    <row r="79" spans="1:5" s="12" customFormat="1" ht="39" hidden="1" customHeight="1" x14ac:dyDescent="0.25">
      <c r="A79" s="10" t="s">
        <v>287</v>
      </c>
      <c r="B79" s="11" t="s">
        <v>288</v>
      </c>
      <c r="C79" s="65"/>
      <c r="D79" s="65"/>
      <c r="E79" s="65"/>
    </row>
    <row r="80" spans="1:5" s="12" customFormat="1" ht="63.75" hidden="1" customHeight="1" x14ac:dyDescent="0.25">
      <c r="A80" s="10" t="s">
        <v>289</v>
      </c>
      <c r="B80" s="11" t="s">
        <v>286</v>
      </c>
      <c r="C80" s="65">
        <v>2525.8622300000002</v>
      </c>
      <c r="D80" s="65">
        <v>2000</v>
      </c>
      <c r="E80" s="65">
        <v>2800</v>
      </c>
    </row>
    <row r="81" spans="1:5" s="12" customFormat="1" ht="33" hidden="1" customHeight="1" x14ac:dyDescent="0.25">
      <c r="A81" s="10" t="s">
        <v>290</v>
      </c>
      <c r="B81" s="11" t="s">
        <v>291</v>
      </c>
      <c r="C81" s="65">
        <v>593.16867999999999</v>
      </c>
      <c r="D81" s="65">
        <v>500</v>
      </c>
      <c r="E81" s="65">
        <v>584.68970999999999</v>
      </c>
    </row>
    <row r="82" spans="1:5" s="12" customFormat="1" ht="33" hidden="1" customHeight="1" x14ac:dyDescent="0.25">
      <c r="A82" s="10" t="s">
        <v>347</v>
      </c>
      <c r="B82" s="11" t="s">
        <v>288</v>
      </c>
      <c r="C82" s="65">
        <v>7127.4584199999999</v>
      </c>
      <c r="D82" s="65">
        <v>7626.38051</v>
      </c>
      <c r="E82" s="65">
        <v>8160.2271000000001</v>
      </c>
    </row>
    <row r="83" spans="1:5" s="12" customFormat="1" ht="33" hidden="1" customHeight="1" x14ac:dyDescent="0.25">
      <c r="A83" s="10" t="s">
        <v>348</v>
      </c>
      <c r="B83" s="11" t="s">
        <v>288</v>
      </c>
      <c r="C83" s="65">
        <v>231.9</v>
      </c>
      <c r="D83" s="65">
        <v>248.13300000000001</v>
      </c>
      <c r="E83" s="65">
        <v>265.50229999999999</v>
      </c>
    </row>
    <row r="84" spans="1:5" s="12" customFormat="1" ht="33" hidden="1" customHeight="1" x14ac:dyDescent="0.25">
      <c r="A84" s="10" t="s">
        <v>349</v>
      </c>
      <c r="B84" s="11" t="s">
        <v>288</v>
      </c>
      <c r="C84" s="65"/>
      <c r="D84" s="65"/>
      <c r="E84" s="65"/>
    </row>
    <row r="85" spans="1:5" ht="36" customHeight="1" x14ac:dyDescent="0.25">
      <c r="A85" s="8" t="s">
        <v>117</v>
      </c>
      <c r="B85" s="9" t="s">
        <v>116</v>
      </c>
      <c r="C85" s="63">
        <f t="shared" ref="C85:E85" si="20">SUM(C86:C87)</f>
        <v>6027.8720200000007</v>
      </c>
      <c r="D85" s="63">
        <f t="shared" si="20"/>
        <v>6449.82521</v>
      </c>
      <c r="E85" s="63">
        <f t="shared" si="20"/>
        <v>6901.3130000000001</v>
      </c>
    </row>
    <row r="86" spans="1:5" s="12" customFormat="1" ht="48" hidden="1" customHeight="1" x14ac:dyDescent="0.25">
      <c r="A86" s="10" t="s">
        <v>350</v>
      </c>
      <c r="B86" s="11" t="s">
        <v>116</v>
      </c>
      <c r="C86" s="65">
        <v>3244.7350900000001</v>
      </c>
      <c r="D86" s="65">
        <v>3471.8665500000002</v>
      </c>
      <c r="E86" s="65">
        <v>3714.8971999999999</v>
      </c>
    </row>
    <row r="87" spans="1:5" s="12" customFormat="1" ht="48" hidden="1" customHeight="1" x14ac:dyDescent="0.25">
      <c r="A87" s="10" t="s">
        <v>351</v>
      </c>
      <c r="B87" s="11" t="s">
        <v>116</v>
      </c>
      <c r="C87" s="65">
        <v>2783.1369300000001</v>
      </c>
      <c r="D87" s="65">
        <v>2977.9586599999998</v>
      </c>
      <c r="E87" s="65">
        <v>3186.4158000000002</v>
      </c>
    </row>
    <row r="88" spans="1:5" ht="33" customHeight="1" x14ac:dyDescent="0.25">
      <c r="A88" s="8" t="s">
        <v>115</v>
      </c>
      <c r="B88" s="9" t="s">
        <v>114</v>
      </c>
      <c r="C88" s="63">
        <f>C89+C90+C91+C92+C93+C94+C95+C96+C97+C98+C99+C100+C101+C102</f>
        <v>207410.63910999999</v>
      </c>
      <c r="D88" s="63">
        <f>D89+D90+D91+D92+D93+D94+D95+D96+D97+D98+D99+D100+D101+D102</f>
        <v>188058.965</v>
      </c>
      <c r="E88" s="63">
        <f>E89+E90+E91+E92+E93+E94+E95+E96+E97+E98+E99+E100+E101+E102</f>
        <v>188058.965</v>
      </c>
    </row>
    <row r="89" spans="1:5" s="12" customFormat="1" ht="33" hidden="1" customHeight="1" x14ac:dyDescent="0.25">
      <c r="A89" s="10" t="s">
        <v>115</v>
      </c>
      <c r="B89" s="11" t="s">
        <v>237</v>
      </c>
      <c r="C89" s="65"/>
      <c r="D89" s="65"/>
      <c r="E89" s="65"/>
    </row>
    <row r="90" spans="1:5" s="12" customFormat="1" ht="33" hidden="1" customHeight="1" x14ac:dyDescent="0.25">
      <c r="A90" s="10" t="s">
        <v>115</v>
      </c>
      <c r="B90" s="11" t="s">
        <v>238</v>
      </c>
      <c r="C90" s="65"/>
      <c r="D90" s="65"/>
      <c r="E90" s="65"/>
    </row>
    <row r="91" spans="1:5" s="12" customFormat="1" ht="33" hidden="1" customHeight="1" x14ac:dyDescent="0.25">
      <c r="A91" s="10" t="s">
        <v>115</v>
      </c>
      <c r="B91" s="11" t="s">
        <v>239</v>
      </c>
      <c r="C91" s="65"/>
      <c r="D91" s="65"/>
      <c r="E91" s="65"/>
    </row>
    <row r="92" spans="1:5" s="12" customFormat="1" ht="30.75" hidden="1" customHeight="1" x14ac:dyDescent="0.25">
      <c r="A92" s="10" t="s">
        <v>258</v>
      </c>
      <c r="B92" s="11" t="s">
        <v>262</v>
      </c>
      <c r="C92" s="65">
        <v>1807.1495299999999</v>
      </c>
      <c r="D92" s="65"/>
      <c r="E92" s="65"/>
    </row>
    <row r="93" spans="1:5" s="12" customFormat="1" ht="33" hidden="1" customHeight="1" x14ac:dyDescent="0.25">
      <c r="A93" s="10" t="s">
        <v>259</v>
      </c>
      <c r="B93" s="11" t="s">
        <v>263</v>
      </c>
      <c r="C93" s="65"/>
      <c r="D93" s="65"/>
      <c r="E93" s="65"/>
    </row>
    <row r="94" spans="1:5" s="12" customFormat="1" ht="33.75" hidden="1" customHeight="1" x14ac:dyDescent="0.25">
      <c r="A94" s="10" t="s">
        <v>108</v>
      </c>
      <c r="B94" s="11" t="s">
        <v>109</v>
      </c>
      <c r="C94" s="65">
        <v>725.495</v>
      </c>
      <c r="D94" s="65">
        <v>725.495</v>
      </c>
      <c r="E94" s="65">
        <v>725.495</v>
      </c>
    </row>
    <row r="95" spans="1:5" s="12" customFormat="1" ht="34.5" hidden="1" customHeight="1" x14ac:dyDescent="0.25">
      <c r="A95" s="10" t="s">
        <v>106</v>
      </c>
      <c r="B95" s="11" t="s">
        <v>107</v>
      </c>
      <c r="C95" s="65">
        <v>142333.47</v>
      </c>
      <c r="D95" s="65">
        <v>142333.47</v>
      </c>
      <c r="E95" s="65">
        <v>142333.47</v>
      </c>
    </row>
    <row r="96" spans="1:5" s="12" customFormat="1" ht="33.75" hidden="1" customHeight="1" x14ac:dyDescent="0.25">
      <c r="A96" s="10" t="s">
        <v>292</v>
      </c>
      <c r="B96" s="11" t="s">
        <v>293</v>
      </c>
      <c r="C96" s="65"/>
      <c r="D96" s="65"/>
      <c r="E96" s="65"/>
    </row>
    <row r="97" spans="1:5" s="12" customFormat="1" ht="35.25" hidden="1" customHeight="1" x14ac:dyDescent="0.25">
      <c r="A97" s="10" t="s">
        <v>352</v>
      </c>
      <c r="B97" s="11" t="s">
        <v>353</v>
      </c>
      <c r="C97" s="65"/>
      <c r="D97" s="65"/>
      <c r="E97" s="65"/>
    </row>
    <row r="98" spans="1:5" s="12" customFormat="1" ht="35.25" hidden="1" customHeight="1" x14ac:dyDescent="0.25">
      <c r="A98" s="10" t="s">
        <v>354</v>
      </c>
      <c r="B98" s="11" t="s">
        <v>355</v>
      </c>
      <c r="C98" s="65"/>
      <c r="D98" s="65"/>
      <c r="E98" s="65"/>
    </row>
    <row r="99" spans="1:5" s="12" customFormat="1" ht="35.25" hidden="1" customHeight="1" x14ac:dyDescent="0.25">
      <c r="A99" s="10" t="s">
        <v>113</v>
      </c>
      <c r="B99" s="11" t="s">
        <v>112</v>
      </c>
      <c r="C99" s="65"/>
      <c r="D99" s="65"/>
      <c r="E99" s="65"/>
    </row>
    <row r="100" spans="1:5" s="12" customFormat="1" ht="33" hidden="1" customHeight="1" x14ac:dyDescent="0.25">
      <c r="A100" s="10" t="s">
        <v>111</v>
      </c>
      <c r="B100" s="11" t="s">
        <v>110</v>
      </c>
      <c r="C100" s="65">
        <v>62544.524579999998</v>
      </c>
      <c r="D100" s="65">
        <v>45000</v>
      </c>
      <c r="E100" s="65">
        <v>45000</v>
      </c>
    </row>
    <row r="101" spans="1:5" s="12" customFormat="1" ht="35.25" hidden="1" customHeight="1" x14ac:dyDescent="0.25">
      <c r="A101" s="10" t="s">
        <v>260</v>
      </c>
      <c r="B101" s="11" t="s">
        <v>261</v>
      </c>
      <c r="C101" s="65"/>
      <c r="D101" s="65"/>
      <c r="E101" s="65"/>
    </row>
    <row r="102" spans="1:5" s="12" customFormat="1" ht="3" hidden="1" customHeight="1" x14ac:dyDescent="0.25">
      <c r="A102" s="10" t="s">
        <v>294</v>
      </c>
      <c r="B102" s="11" t="s">
        <v>356</v>
      </c>
      <c r="C102" s="65"/>
      <c r="D102" s="65"/>
      <c r="E102" s="65"/>
    </row>
    <row r="103" spans="1:5" s="6" customFormat="1" ht="33.75" customHeight="1" x14ac:dyDescent="0.25">
      <c r="A103" s="4" t="s">
        <v>105</v>
      </c>
      <c r="B103" s="7" t="s">
        <v>104</v>
      </c>
      <c r="C103" s="62">
        <f>SUM(C104:C111)</f>
        <v>493126.10722999997</v>
      </c>
      <c r="D103" s="62">
        <f t="shared" ref="D103:E103" si="21">SUM(D104:D111)</f>
        <v>431342.19903999998</v>
      </c>
      <c r="E103" s="62">
        <f t="shared" si="21"/>
        <v>457108.03480000002</v>
      </c>
    </row>
    <row r="104" spans="1:5" ht="33" hidden="1" customHeight="1" x14ac:dyDescent="0.25">
      <c r="A104" s="8" t="s">
        <v>103</v>
      </c>
      <c r="B104" s="15" t="s">
        <v>102</v>
      </c>
      <c r="C104" s="63"/>
      <c r="D104" s="63"/>
      <c r="E104" s="63"/>
    </row>
    <row r="105" spans="1:5" ht="84" hidden="1" customHeight="1" x14ac:dyDescent="0.25">
      <c r="A105" s="8" t="s">
        <v>101</v>
      </c>
      <c r="B105" s="15" t="s">
        <v>100</v>
      </c>
      <c r="C105" s="63"/>
      <c r="D105" s="63"/>
      <c r="E105" s="63"/>
    </row>
    <row r="106" spans="1:5" ht="82.5" hidden="1" customHeight="1" x14ac:dyDescent="0.25">
      <c r="A106" s="8" t="s">
        <v>236</v>
      </c>
      <c r="B106" s="15" t="s">
        <v>235</v>
      </c>
      <c r="C106" s="63"/>
      <c r="D106" s="63"/>
      <c r="E106" s="63"/>
    </row>
    <row r="107" spans="1:5" ht="90.75" customHeight="1" x14ac:dyDescent="0.25">
      <c r="A107" s="8" t="s">
        <v>99</v>
      </c>
      <c r="B107" s="15" t="s">
        <v>98</v>
      </c>
      <c r="C107" s="63">
        <v>78595.70723</v>
      </c>
      <c r="D107" s="63">
        <v>51342.19904</v>
      </c>
      <c r="E107" s="63">
        <v>47108.034800000001</v>
      </c>
    </row>
    <row r="108" spans="1:5" ht="48.75" customHeight="1" x14ac:dyDescent="0.25">
      <c r="A108" s="8" t="s">
        <v>97</v>
      </c>
      <c r="B108" s="9" t="s">
        <v>96</v>
      </c>
      <c r="C108" s="63">
        <v>190000</v>
      </c>
      <c r="D108" s="63">
        <v>200000</v>
      </c>
      <c r="E108" s="63">
        <v>210000</v>
      </c>
    </row>
    <row r="109" spans="1:5" ht="58.5" customHeight="1" x14ac:dyDescent="0.25">
      <c r="A109" s="39" t="s">
        <v>310</v>
      </c>
      <c r="B109" s="9" t="s">
        <v>309</v>
      </c>
      <c r="C109" s="63">
        <v>74530.399999999994</v>
      </c>
      <c r="D109" s="63">
        <v>10000</v>
      </c>
      <c r="E109" s="63">
        <v>10000</v>
      </c>
    </row>
    <row r="110" spans="1:5" ht="75" x14ac:dyDescent="0.25">
      <c r="A110" s="8" t="s">
        <v>95</v>
      </c>
      <c r="B110" s="9" t="s">
        <v>94</v>
      </c>
      <c r="C110" s="63">
        <v>150000</v>
      </c>
      <c r="D110" s="63">
        <v>170000</v>
      </c>
      <c r="E110" s="63">
        <v>190000</v>
      </c>
    </row>
    <row r="111" spans="1:5" ht="45" hidden="1" x14ac:dyDescent="0.25">
      <c r="A111" s="39" t="s">
        <v>296</v>
      </c>
      <c r="B111" s="9" t="s">
        <v>295</v>
      </c>
      <c r="C111" s="63"/>
      <c r="D111" s="63"/>
      <c r="E111" s="63"/>
    </row>
    <row r="112" spans="1:5" s="6" customFormat="1" ht="31.5" x14ac:dyDescent="0.25">
      <c r="A112" s="4" t="s">
        <v>93</v>
      </c>
      <c r="B112" s="7" t="s">
        <v>92</v>
      </c>
      <c r="C112" s="62">
        <v>12000</v>
      </c>
      <c r="D112" s="62">
        <v>20000</v>
      </c>
      <c r="E112" s="62">
        <v>20000</v>
      </c>
    </row>
    <row r="113" spans="1:7" s="6" customFormat="1" ht="32.25" customHeight="1" x14ac:dyDescent="0.25">
      <c r="A113" s="4" t="s">
        <v>91</v>
      </c>
      <c r="B113" s="7" t="s">
        <v>90</v>
      </c>
      <c r="C113" s="62">
        <f t="shared" ref="C113:E113" si="22">C114+C115+C119</f>
        <v>1500</v>
      </c>
      <c r="D113" s="62">
        <f t="shared" si="22"/>
        <v>1500</v>
      </c>
      <c r="E113" s="62">
        <f t="shared" si="22"/>
        <v>1500</v>
      </c>
    </row>
    <row r="114" spans="1:7" ht="3" hidden="1" customHeight="1" x14ac:dyDescent="0.25">
      <c r="A114" s="8" t="s">
        <v>89</v>
      </c>
      <c r="B114" s="9" t="s">
        <v>88</v>
      </c>
      <c r="C114" s="63"/>
      <c r="D114" s="63"/>
      <c r="E114" s="63"/>
    </row>
    <row r="115" spans="1:7" ht="30" x14ac:dyDescent="0.25">
      <c r="A115" s="8" t="s">
        <v>86</v>
      </c>
      <c r="B115" s="9" t="s">
        <v>87</v>
      </c>
      <c r="C115" s="63">
        <f t="shared" ref="C115:E115" si="23">SUM(C116:C118)</f>
        <v>1500</v>
      </c>
      <c r="D115" s="63">
        <f t="shared" si="23"/>
        <v>1500</v>
      </c>
      <c r="E115" s="63">
        <f t="shared" si="23"/>
        <v>1500</v>
      </c>
    </row>
    <row r="116" spans="1:7" s="12" customFormat="1" ht="30" hidden="1" x14ac:dyDescent="0.25">
      <c r="A116" s="10" t="s">
        <v>84</v>
      </c>
      <c r="B116" s="11" t="s">
        <v>85</v>
      </c>
      <c r="C116" s="65"/>
      <c r="D116" s="65"/>
      <c r="E116" s="65"/>
    </row>
    <row r="117" spans="1:7" s="12" customFormat="1" ht="30" hidden="1" x14ac:dyDescent="0.25">
      <c r="A117" s="10" t="s">
        <v>83</v>
      </c>
      <c r="B117" s="11" t="s">
        <v>85</v>
      </c>
      <c r="C117" s="65"/>
      <c r="D117" s="65"/>
      <c r="E117" s="65"/>
    </row>
    <row r="118" spans="1:7" s="12" customFormat="1" ht="45" x14ac:dyDescent="0.25">
      <c r="A118" s="10" t="s">
        <v>82</v>
      </c>
      <c r="B118" s="11" t="s">
        <v>81</v>
      </c>
      <c r="C118" s="65">
        <v>1500</v>
      </c>
      <c r="D118" s="65">
        <v>1500</v>
      </c>
      <c r="E118" s="65">
        <v>1500</v>
      </c>
    </row>
    <row r="119" spans="1:7" ht="30.75" hidden="1" customHeight="1" x14ac:dyDescent="0.25">
      <c r="A119" s="8" t="s">
        <v>80</v>
      </c>
      <c r="B119" s="9" t="s">
        <v>79</v>
      </c>
      <c r="C119" s="63"/>
      <c r="D119" s="63"/>
      <c r="E119" s="63"/>
    </row>
    <row r="120" spans="1:7" s="12" customFormat="1" ht="36" hidden="1" customHeight="1" x14ac:dyDescent="0.25">
      <c r="A120" s="10"/>
      <c r="B120" s="11" t="s">
        <v>230</v>
      </c>
      <c r="C120" s="65"/>
      <c r="D120" s="65"/>
      <c r="E120" s="65"/>
    </row>
    <row r="121" spans="1:7" s="6" customFormat="1" ht="41.25" customHeight="1" x14ac:dyDescent="0.25">
      <c r="A121" s="4" t="s">
        <v>78</v>
      </c>
      <c r="B121" s="5" t="s">
        <v>77</v>
      </c>
      <c r="C121" s="62">
        <f>C123+C126+C227+C254+C274+C275+C276+C277+C281</f>
        <v>9418933.3307700008</v>
      </c>
      <c r="D121" s="62">
        <f>D123+D126+D227+D254+D274+D275+D276+D277+D281</f>
        <v>4885621.8777900003</v>
      </c>
      <c r="E121" s="62">
        <f>E123+E126+E227+E254+E274+E275+E276+E277+E281</f>
        <v>3424640.7521599997</v>
      </c>
    </row>
    <row r="122" spans="1:7" s="6" customFormat="1" ht="47.25" customHeight="1" x14ac:dyDescent="0.25">
      <c r="A122" s="19" t="s">
        <v>76</v>
      </c>
      <c r="B122" s="5" t="s">
        <v>75</v>
      </c>
      <c r="C122" s="62">
        <f>C123+C126+C227+C254</f>
        <v>9418933.3307700008</v>
      </c>
      <c r="D122" s="62">
        <f>D123+D126+D227+D254</f>
        <v>4885621.8777900003</v>
      </c>
      <c r="E122" s="62">
        <f>E123+E126+E227+E254</f>
        <v>3424640.7521599997</v>
      </c>
    </row>
    <row r="123" spans="1:7" s="6" customFormat="1" ht="34.5" customHeight="1" x14ac:dyDescent="0.25">
      <c r="A123" s="19" t="s">
        <v>74</v>
      </c>
      <c r="B123" s="7" t="s">
        <v>73</v>
      </c>
      <c r="C123" s="62">
        <f>SUM(C124:C125)</f>
        <v>18588</v>
      </c>
      <c r="D123" s="62">
        <f>D124+D125</f>
        <v>0</v>
      </c>
      <c r="E123" s="62">
        <f>E124+E125</f>
        <v>0</v>
      </c>
    </row>
    <row r="124" spans="1:7" ht="36" hidden="1" customHeight="1" x14ac:dyDescent="0.25">
      <c r="A124" s="8" t="s">
        <v>72</v>
      </c>
      <c r="B124" s="20" t="s">
        <v>71</v>
      </c>
      <c r="C124" s="63"/>
      <c r="D124" s="63"/>
      <c r="E124" s="63"/>
    </row>
    <row r="125" spans="1:7" ht="36" customHeight="1" x14ac:dyDescent="0.25">
      <c r="A125" s="8" t="s">
        <v>70</v>
      </c>
      <c r="B125" s="20" t="s">
        <v>69</v>
      </c>
      <c r="C125" s="66">
        <v>18588</v>
      </c>
      <c r="D125" s="63"/>
      <c r="E125" s="63"/>
    </row>
    <row r="126" spans="1:7" s="6" customFormat="1" ht="56.25" customHeight="1" x14ac:dyDescent="0.25">
      <c r="A126" s="4" t="s">
        <v>68</v>
      </c>
      <c r="B126" s="7" t="s">
        <v>67</v>
      </c>
      <c r="C126" s="62">
        <f>C127+C131+C134+C136+C138+C140+C141+C142+C143+C144+C148+C149+C150+C151+C152+C155+C164+C168+C171+C172+C187</f>
        <v>6591451.9877700005</v>
      </c>
      <c r="D126" s="62">
        <f>D127+D131+D134+D136+D138+D140+D141+D142+D143+D144+D148+D149+D150+D151+D152+D155+D164+D168+D171+D172+D187</f>
        <v>2709446.6787900003</v>
      </c>
      <c r="E126" s="62">
        <f>E127+E131+E134+E136+E138+E140+E141+E142+E143+E144+E148+E149+E150+E151+E152+E155+E164+E168+E171+E172+E187</f>
        <v>1256258.17616</v>
      </c>
    </row>
    <row r="127" spans="1:7" ht="81.75" hidden="1" customHeight="1" x14ac:dyDescent="0.25">
      <c r="A127" s="21" t="s">
        <v>66</v>
      </c>
      <c r="B127" s="22" t="s">
        <v>65</v>
      </c>
      <c r="C127" s="67">
        <f>SUM(C128:C130)</f>
        <v>0</v>
      </c>
      <c r="D127" s="67">
        <f t="shared" ref="D127:E127" si="24">SUM(D128:D130)</f>
        <v>0</v>
      </c>
      <c r="E127" s="67">
        <f t="shared" si="24"/>
        <v>0</v>
      </c>
    </row>
    <row r="128" spans="1:7" s="12" customFormat="1" ht="53.25" hidden="1" customHeight="1" x14ac:dyDescent="0.25">
      <c r="A128" s="45"/>
      <c r="B128" s="40" t="s">
        <v>64</v>
      </c>
      <c r="C128" s="68">
        <v>0</v>
      </c>
      <c r="D128" s="68">
        <v>0</v>
      </c>
      <c r="E128" s="68">
        <v>0</v>
      </c>
      <c r="F128" s="47">
        <v>101275</v>
      </c>
      <c r="G128" s="47">
        <v>114344</v>
      </c>
    </row>
    <row r="129" spans="1:7" s="12" customFormat="1" ht="29.25" hidden="1" customHeight="1" x14ac:dyDescent="0.25">
      <c r="A129" s="41"/>
      <c r="B129" s="40" t="s">
        <v>63</v>
      </c>
      <c r="C129" s="68">
        <v>0</v>
      </c>
      <c r="D129" s="68">
        <v>0</v>
      </c>
      <c r="E129" s="68">
        <v>0</v>
      </c>
      <c r="F129" s="47">
        <v>29098.080000000002</v>
      </c>
      <c r="G129" s="47">
        <v>29098.080000000002</v>
      </c>
    </row>
    <row r="130" spans="1:7" s="12" customFormat="1" ht="34.5" hidden="1" customHeight="1" x14ac:dyDescent="0.25">
      <c r="A130" s="41"/>
      <c r="B130" s="40" t="s">
        <v>255</v>
      </c>
      <c r="C130" s="68">
        <v>0</v>
      </c>
      <c r="D130" s="68">
        <v>0</v>
      </c>
      <c r="E130" s="68">
        <v>0</v>
      </c>
      <c r="F130" s="47">
        <v>11034.87</v>
      </c>
      <c r="G130" s="47">
        <v>11034.87</v>
      </c>
    </row>
    <row r="131" spans="1:7" ht="79.5" customHeight="1" x14ac:dyDescent="0.25">
      <c r="A131" s="24" t="s">
        <v>62</v>
      </c>
      <c r="B131" s="22" t="s">
        <v>61</v>
      </c>
      <c r="C131" s="67">
        <f>C132+C133</f>
        <v>850773.39080000005</v>
      </c>
      <c r="D131" s="67">
        <f t="shared" ref="D131:E131" si="25">D132+D133</f>
        <v>1178704.2875900001</v>
      </c>
      <c r="E131" s="67">
        <f t="shared" si="25"/>
        <v>246507.39514000001</v>
      </c>
    </row>
    <row r="132" spans="1:7" ht="48" customHeight="1" x14ac:dyDescent="0.25">
      <c r="A132" s="53"/>
      <c r="B132" s="54" t="s">
        <v>415</v>
      </c>
      <c r="C132" s="67">
        <f>485796.80959+720.85614</f>
        <v>486517.66573000001</v>
      </c>
      <c r="D132" s="67">
        <v>0</v>
      </c>
      <c r="E132" s="67">
        <v>0</v>
      </c>
    </row>
    <row r="133" spans="1:7" ht="48" customHeight="1" x14ac:dyDescent="0.25">
      <c r="A133" s="53"/>
      <c r="B133" s="54" t="s">
        <v>416</v>
      </c>
      <c r="C133" s="67">
        <f>355122.97321+9132.75186</f>
        <v>364255.72507000004</v>
      </c>
      <c r="D133" s="67">
        <v>1178704.2875900001</v>
      </c>
      <c r="E133" s="67">
        <v>246507.39514000001</v>
      </c>
    </row>
    <row r="134" spans="1:7" ht="47.25" hidden="1" customHeight="1" x14ac:dyDescent="0.25">
      <c r="A134" s="39" t="s">
        <v>60</v>
      </c>
      <c r="B134" s="22" t="s">
        <v>59</v>
      </c>
      <c r="C134" s="67">
        <f>SUM(C135)</f>
        <v>0</v>
      </c>
      <c r="D134" s="67">
        <f t="shared" ref="D134:E134" si="26">SUM(D135)</f>
        <v>0</v>
      </c>
      <c r="E134" s="67">
        <f t="shared" si="26"/>
        <v>0</v>
      </c>
    </row>
    <row r="135" spans="1:7" s="12" customFormat="1" ht="32.25" hidden="1" customHeight="1" x14ac:dyDescent="0.25">
      <c r="A135" s="41"/>
      <c r="B135" s="40" t="s">
        <v>357</v>
      </c>
      <c r="C135" s="68">
        <v>0</v>
      </c>
      <c r="D135" s="68">
        <v>0</v>
      </c>
      <c r="E135" s="68">
        <v>0</v>
      </c>
    </row>
    <row r="136" spans="1:7" ht="57" customHeight="1" x14ac:dyDescent="0.25">
      <c r="A136" s="39" t="s">
        <v>58</v>
      </c>
      <c r="B136" s="42" t="s">
        <v>57</v>
      </c>
      <c r="C136" s="67">
        <f>SUM(C137)</f>
        <v>0</v>
      </c>
      <c r="D136" s="67">
        <f t="shared" ref="D136:E136" si="27">SUM(D137)</f>
        <v>12153.28</v>
      </c>
      <c r="E136" s="67">
        <f t="shared" si="27"/>
        <v>0</v>
      </c>
    </row>
    <row r="137" spans="1:7" s="12" customFormat="1" ht="57.75" customHeight="1" x14ac:dyDescent="0.25">
      <c r="A137" s="41"/>
      <c r="B137" s="40" t="s">
        <v>323</v>
      </c>
      <c r="C137" s="68">
        <v>0</v>
      </c>
      <c r="D137" s="68">
        <v>12153.28</v>
      </c>
      <c r="E137" s="68">
        <v>0</v>
      </c>
    </row>
    <row r="138" spans="1:7" ht="79.5" customHeight="1" x14ac:dyDescent="0.25">
      <c r="A138" s="39" t="s">
        <v>326</v>
      </c>
      <c r="B138" s="42" t="s">
        <v>325</v>
      </c>
      <c r="C138" s="67">
        <f>SUM(C139)</f>
        <v>4427.3900000000003</v>
      </c>
      <c r="D138" s="67">
        <f t="shared" ref="D138:E138" si="28">SUM(D139)</f>
        <v>0</v>
      </c>
      <c r="E138" s="67">
        <f t="shared" si="28"/>
        <v>0</v>
      </c>
    </row>
    <row r="139" spans="1:7" s="12" customFormat="1" ht="63.75" customHeight="1" x14ac:dyDescent="0.25">
      <c r="A139" s="41"/>
      <c r="B139" s="40" t="s">
        <v>358</v>
      </c>
      <c r="C139" s="68">
        <v>4427.3900000000003</v>
      </c>
      <c r="D139" s="68">
        <v>0</v>
      </c>
      <c r="E139" s="68">
        <v>0</v>
      </c>
    </row>
    <row r="140" spans="1:7" ht="66" hidden="1" customHeight="1" x14ac:dyDescent="0.25">
      <c r="A140" s="39" t="s">
        <v>384</v>
      </c>
      <c r="B140" s="42" t="s">
        <v>359</v>
      </c>
      <c r="C140" s="67"/>
      <c r="D140" s="67"/>
      <c r="E140" s="67"/>
    </row>
    <row r="141" spans="1:7" ht="66" hidden="1" customHeight="1" x14ac:dyDescent="0.25">
      <c r="A141" s="39" t="s">
        <v>385</v>
      </c>
      <c r="B141" s="42" t="s">
        <v>360</v>
      </c>
      <c r="C141" s="67"/>
      <c r="D141" s="67"/>
      <c r="E141" s="67"/>
    </row>
    <row r="142" spans="1:7" ht="103.5" customHeight="1" x14ac:dyDescent="0.25">
      <c r="A142" s="50" t="s">
        <v>417</v>
      </c>
      <c r="B142" s="51" t="s">
        <v>418</v>
      </c>
      <c r="C142" s="67">
        <v>4248.1499999999996</v>
      </c>
      <c r="D142" s="67">
        <v>0</v>
      </c>
      <c r="E142" s="67">
        <v>0</v>
      </c>
    </row>
    <row r="143" spans="1:7" ht="66" hidden="1" customHeight="1" x14ac:dyDescent="0.25">
      <c r="A143" s="39" t="s">
        <v>334</v>
      </c>
      <c r="B143" s="42" t="s">
        <v>333</v>
      </c>
      <c r="C143" s="67"/>
      <c r="D143" s="67"/>
      <c r="E143" s="67"/>
    </row>
    <row r="144" spans="1:7" ht="50.25" customHeight="1" x14ac:dyDescent="0.25">
      <c r="A144" s="50" t="s">
        <v>419</v>
      </c>
      <c r="B144" s="51" t="s">
        <v>420</v>
      </c>
      <c r="C144" s="67">
        <f>C145+C146+C147</f>
        <v>4205296.2549999999</v>
      </c>
      <c r="D144" s="67">
        <f t="shared" ref="D144:E144" si="29">D145+D146+D147</f>
        <v>0</v>
      </c>
      <c r="E144" s="67">
        <f t="shared" si="29"/>
        <v>0</v>
      </c>
    </row>
    <row r="145" spans="1:7" ht="57" customHeight="1" x14ac:dyDescent="0.25">
      <c r="A145" s="52" t="s">
        <v>421</v>
      </c>
      <c r="B145" s="36" t="s">
        <v>422</v>
      </c>
      <c r="C145" s="67">
        <f>1629074.14+60415.39</f>
        <v>1689489.5299999998</v>
      </c>
      <c r="D145" s="68">
        <v>0</v>
      </c>
      <c r="E145" s="68">
        <v>0</v>
      </c>
    </row>
    <row r="146" spans="1:7" ht="55.5" customHeight="1" x14ac:dyDescent="0.25">
      <c r="A146" s="52" t="s">
        <v>423</v>
      </c>
      <c r="B146" s="36" t="s">
        <v>425</v>
      </c>
      <c r="C146" s="68">
        <v>1415108.55</v>
      </c>
      <c r="D146" s="68">
        <v>0</v>
      </c>
      <c r="E146" s="68">
        <v>0</v>
      </c>
    </row>
    <row r="147" spans="1:7" ht="50.25" customHeight="1" x14ac:dyDescent="0.25">
      <c r="A147" s="52" t="s">
        <v>424</v>
      </c>
      <c r="B147" s="36" t="s">
        <v>426</v>
      </c>
      <c r="C147" s="67">
        <f>982611.99+118086.185</f>
        <v>1100698.175</v>
      </c>
      <c r="D147" s="68">
        <v>0</v>
      </c>
      <c r="E147" s="68">
        <v>0</v>
      </c>
    </row>
    <row r="148" spans="1:7" ht="57.75" hidden="1" customHeight="1" x14ac:dyDescent="0.25">
      <c r="A148" s="39" t="s">
        <v>56</v>
      </c>
      <c r="B148" s="42" t="s">
        <v>55</v>
      </c>
      <c r="C148" s="67"/>
      <c r="D148" s="67"/>
      <c r="E148" s="67"/>
    </row>
    <row r="149" spans="1:7" ht="79.5" hidden="1" customHeight="1" x14ac:dyDescent="0.25">
      <c r="A149" s="39" t="s">
        <v>54</v>
      </c>
      <c r="B149" s="42" t="s">
        <v>53</v>
      </c>
      <c r="C149" s="67"/>
      <c r="D149" s="67"/>
      <c r="E149" s="67"/>
    </row>
    <row r="150" spans="1:7" ht="62.25" customHeight="1" x14ac:dyDescent="0.25">
      <c r="A150" s="39" t="s">
        <v>52</v>
      </c>
      <c r="B150" s="42" t="s">
        <v>51</v>
      </c>
      <c r="C150" s="67">
        <v>69948.077390000006</v>
      </c>
      <c r="D150" s="67">
        <v>74093.416970000006</v>
      </c>
      <c r="E150" s="67">
        <v>73261.402159999998</v>
      </c>
    </row>
    <row r="151" spans="1:7" ht="36" customHeight="1" x14ac:dyDescent="0.25">
      <c r="A151" s="39" t="s">
        <v>50</v>
      </c>
      <c r="B151" s="42" t="s">
        <v>49</v>
      </c>
      <c r="C151" s="67">
        <v>9628</v>
      </c>
      <c r="D151" s="67">
        <v>11733.4</v>
      </c>
      <c r="E151" s="67">
        <v>11071.7</v>
      </c>
    </row>
    <row r="152" spans="1:7" ht="34.5" customHeight="1" x14ac:dyDescent="0.25">
      <c r="A152" s="39" t="s">
        <v>48</v>
      </c>
      <c r="B152" s="44" t="s">
        <v>47</v>
      </c>
      <c r="C152" s="67">
        <f>SUM(C153:C154)</f>
        <v>132164.53258</v>
      </c>
      <c r="D152" s="67">
        <f t="shared" ref="D152:E152" si="30">SUM(D153:D154)</f>
        <v>471.70423</v>
      </c>
      <c r="E152" s="67">
        <f t="shared" si="30"/>
        <v>471.59886</v>
      </c>
    </row>
    <row r="153" spans="1:7" s="12" customFormat="1" ht="63" customHeight="1" x14ac:dyDescent="0.25">
      <c r="A153" s="41"/>
      <c r="B153" s="40" t="s">
        <v>436</v>
      </c>
      <c r="C153" s="68">
        <v>466.90258</v>
      </c>
      <c r="D153" s="68">
        <v>471.70423</v>
      </c>
      <c r="E153" s="68">
        <v>471.59886</v>
      </c>
    </row>
    <row r="154" spans="1:7" s="12" customFormat="1" ht="37.5" customHeight="1" x14ac:dyDescent="0.25">
      <c r="A154" s="41"/>
      <c r="B154" s="40" t="s">
        <v>300</v>
      </c>
      <c r="C154" s="68">
        <f>112886.19+18811.44</f>
        <v>131697.63</v>
      </c>
      <c r="D154" s="68">
        <v>0</v>
      </c>
      <c r="E154" s="68">
        <v>0</v>
      </c>
    </row>
    <row r="155" spans="1:7" ht="33.75" customHeight="1" x14ac:dyDescent="0.25">
      <c r="A155" s="39" t="s">
        <v>46</v>
      </c>
      <c r="B155" s="42" t="s">
        <v>45</v>
      </c>
      <c r="C155" s="67">
        <f>SUM(C156:C163)</f>
        <v>205341.59</v>
      </c>
      <c r="D155" s="67">
        <f t="shared" ref="D155:E155" si="31">SUM(D156:D163)</f>
        <v>0</v>
      </c>
      <c r="E155" s="67">
        <f t="shared" si="31"/>
        <v>84502.88</v>
      </c>
    </row>
    <row r="156" spans="1:7" s="12" customFormat="1" ht="30.75" hidden="1" customHeight="1" x14ac:dyDescent="0.25">
      <c r="A156" s="41"/>
      <c r="B156" s="40" t="s">
        <v>320</v>
      </c>
      <c r="C156" s="68"/>
      <c r="D156" s="68"/>
      <c r="E156" s="68"/>
    </row>
    <row r="157" spans="1:7" s="12" customFormat="1" ht="48.75" customHeight="1" x14ac:dyDescent="0.25">
      <c r="A157" s="41"/>
      <c r="B157" s="40" t="s">
        <v>264</v>
      </c>
      <c r="C157" s="68">
        <v>1031.31</v>
      </c>
      <c r="D157" s="68">
        <v>0</v>
      </c>
      <c r="E157" s="68">
        <v>0</v>
      </c>
    </row>
    <row r="158" spans="1:7" s="12" customFormat="1" ht="48.75" customHeight="1" x14ac:dyDescent="0.25">
      <c r="A158" s="41"/>
      <c r="B158" s="36" t="s">
        <v>427</v>
      </c>
      <c r="C158" s="68">
        <v>204310.28</v>
      </c>
      <c r="D158" s="68">
        <v>0</v>
      </c>
      <c r="E158" s="68">
        <v>0</v>
      </c>
    </row>
    <row r="159" spans="1:7" s="12" customFormat="1" ht="62.25" customHeight="1" x14ac:dyDescent="0.25">
      <c r="A159" s="41"/>
      <c r="B159" s="40" t="s">
        <v>297</v>
      </c>
      <c r="C159" s="68">
        <v>0</v>
      </c>
      <c r="D159" s="68">
        <v>0</v>
      </c>
      <c r="E159" s="68">
        <v>84502.88</v>
      </c>
    </row>
    <row r="160" spans="1:7" s="12" customFormat="1" ht="26.25" hidden="1" customHeight="1" x14ac:dyDescent="0.25">
      <c r="A160" s="41"/>
      <c r="B160" s="40" t="s">
        <v>265</v>
      </c>
      <c r="C160" s="68">
        <v>0</v>
      </c>
      <c r="D160" s="68">
        <v>0</v>
      </c>
      <c r="E160" s="68">
        <v>0</v>
      </c>
      <c r="F160" s="47">
        <v>5500</v>
      </c>
      <c r="G160" s="47">
        <v>5500</v>
      </c>
    </row>
    <row r="161" spans="1:5" s="12" customFormat="1" ht="49.5" hidden="1" customHeight="1" x14ac:dyDescent="0.25">
      <c r="A161" s="41"/>
      <c r="B161" s="40" t="s">
        <v>361</v>
      </c>
      <c r="C161" s="68"/>
      <c r="D161" s="68"/>
      <c r="E161" s="68"/>
    </row>
    <row r="162" spans="1:5" s="12" customFormat="1" ht="27.75" hidden="1" customHeight="1" x14ac:dyDescent="0.25">
      <c r="A162" s="41"/>
      <c r="B162" s="40" t="s">
        <v>362</v>
      </c>
      <c r="C162" s="68"/>
      <c r="D162" s="68"/>
      <c r="E162" s="68"/>
    </row>
    <row r="163" spans="1:5" s="12" customFormat="1" ht="27.75" hidden="1" customHeight="1" x14ac:dyDescent="0.25">
      <c r="A163" s="41"/>
      <c r="B163" s="40" t="s">
        <v>363</v>
      </c>
      <c r="C163" s="68"/>
      <c r="D163" s="68"/>
      <c r="E163" s="68"/>
    </row>
    <row r="164" spans="1:5" ht="39" customHeight="1" x14ac:dyDescent="0.25">
      <c r="A164" s="39" t="s">
        <v>44</v>
      </c>
      <c r="B164" s="42" t="s">
        <v>43</v>
      </c>
      <c r="C164" s="67">
        <f>SUM(C165:C167)</f>
        <v>1600.28</v>
      </c>
      <c r="D164" s="67">
        <f t="shared" ref="D164:E164" si="32">SUM(D165:D167)</f>
        <v>0</v>
      </c>
      <c r="E164" s="67">
        <f t="shared" si="32"/>
        <v>0</v>
      </c>
    </row>
    <row r="165" spans="1:5" s="12" customFormat="1" ht="50.25" hidden="1" customHeight="1" x14ac:dyDescent="0.25">
      <c r="A165" s="41"/>
      <c r="B165" s="40" t="s">
        <v>364</v>
      </c>
      <c r="C165" s="68"/>
      <c r="D165" s="68"/>
      <c r="E165" s="68"/>
    </row>
    <row r="166" spans="1:5" s="12" customFormat="1" ht="36" hidden="1" customHeight="1" x14ac:dyDescent="0.25">
      <c r="A166" s="41"/>
      <c r="B166" s="40" t="s">
        <v>365</v>
      </c>
      <c r="C166" s="68"/>
      <c r="D166" s="68"/>
      <c r="E166" s="68"/>
    </row>
    <row r="167" spans="1:5" s="12" customFormat="1" ht="36" customHeight="1" x14ac:dyDescent="0.25">
      <c r="A167" s="41"/>
      <c r="B167" s="40" t="s">
        <v>366</v>
      </c>
      <c r="C167" s="68">
        <v>1600.28</v>
      </c>
      <c r="D167" s="68">
        <v>0</v>
      </c>
      <c r="E167" s="68">
        <v>0</v>
      </c>
    </row>
    <row r="168" spans="1:5" ht="37.5" hidden="1" customHeight="1" x14ac:dyDescent="0.25">
      <c r="A168" s="39" t="s">
        <v>257</v>
      </c>
      <c r="B168" s="42" t="s">
        <v>256</v>
      </c>
      <c r="C168" s="67">
        <f>SUM(C169:C170)</f>
        <v>0</v>
      </c>
      <c r="D168" s="67">
        <f t="shared" ref="D168:E168" si="33">SUM(D169:D170)</f>
        <v>0</v>
      </c>
      <c r="E168" s="67">
        <f t="shared" si="33"/>
        <v>0</v>
      </c>
    </row>
    <row r="169" spans="1:5" s="12" customFormat="1" ht="50.25" hidden="1" customHeight="1" x14ac:dyDescent="0.25">
      <c r="A169" s="41"/>
      <c r="B169" s="40" t="s">
        <v>367</v>
      </c>
      <c r="C169" s="68">
        <v>0</v>
      </c>
      <c r="D169" s="68">
        <v>0</v>
      </c>
      <c r="E169" s="68">
        <v>0</v>
      </c>
    </row>
    <row r="170" spans="1:5" s="12" customFormat="1" ht="35.25" hidden="1" customHeight="1" x14ac:dyDescent="0.25">
      <c r="A170" s="41"/>
      <c r="B170" s="40" t="s">
        <v>368</v>
      </c>
      <c r="C170" s="68">
        <v>0</v>
      </c>
      <c r="D170" s="68">
        <v>0</v>
      </c>
      <c r="E170" s="68">
        <v>0</v>
      </c>
    </row>
    <row r="171" spans="1:5" ht="71.25" hidden="1" customHeight="1" x14ac:dyDescent="0.25">
      <c r="A171" s="39" t="s">
        <v>316</v>
      </c>
      <c r="B171" s="42" t="s">
        <v>315</v>
      </c>
      <c r="C171" s="67">
        <v>0</v>
      </c>
      <c r="D171" s="67">
        <v>0</v>
      </c>
      <c r="E171" s="67">
        <v>0</v>
      </c>
    </row>
    <row r="172" spans="1:5" ht="33.75" customHeight="1" x14ac:dyDescent="0.25">
      <c r="A172" s="39" t="s">
        <v>42</v>
      </c>
      <c r="B172" s="42" t="s">
        <v>40</v>
      </c>
      <c r="C172" s="67">
        <f>C173+C175+C177+C179+C181+C183+C185</f>
        <v>0</v>
      </c>
      <c r="D172" s="67">
        <f t="shared" ref="D172:E172" si="34">D173+D175+D177+D179+D181+D183+D185</f>
        <v>0</v>
      </c>
      <c r="E172" s="67">
        <f t="shared" si="34"/>
        <v>0</v>
      </c>
    </row>
    <row r="173" spans="1:5" ht="36.75" hidden="1" customHeight="1" x14ac:dyDescent="0.25">
      <c r="A173" s="39" t="s">
        <v>41</v>
      </c>
      <c r="B173" s="42" t="s">
        <v>40</v>
      </c>
      <c r="C173" s="67">
        <f>C174</f>
        <v>0</v>
      </c>
      <c r="D173" s="67">
        <f t="shared" ref="D173:E173" si="35">D174</f>
        <v>0</v>
      </c>
      <c r="E173" s="67">
        <f t="shared" si="35"/>
        <v>0</v>
      </c>
    </row>
    <row r="174" spans="1:5" s="12" customFormat="1" ht="34.5" hidden="1" customHeight="1" x14ac:dyDescent="0.25">
      <c r="A174" s="41"/>
      <c r="B174" s="49" t="s">
        <v>407</v>
      </c>
      <c r="C174" s="68"/>
      <c r="D174" s="68"/>
      <c r="E174" s="68"/>
    </row>
    <row r="175" spans="1:5" ht="43.5" customHeight="1" x14ac:dyDescent="0.25">
      <c r="A175" s="39" t="s">
        <v>39</v>
      </c>
      <c r="B175" s="42" t="s">
        <v>34</v>
      </c>
      <c r="C175" s="67">
        <f>C176</f>
        <v>0</v>
      </c>
      <c r="D175" s="67">
        <f t="shared" ref="D175:E175" si="36">D176</f>
        <v>0</v>
      </c>
      <c r="E175" s="67">
        <f t="shared" si="36"/>
        <v>0</v>
      </c>
    </row>
    <row r="176" spans="1:5" s="12" customFormat="1" ht="66" customHeight="1" x14ac:dyDescent="0.25">
      <c r="A176" s="41"/>
      <c r="B176" s="40" t="s">
        <v>408</v>
      </c>
      <c r="C176" s="68">
        <f>1883.71945-1201.96122-681.75823</f>
        <v>0</v>
      </c>
      <c r="D176" s="68">
        <v>0</v>
      </c>
      <c r="E176" s="68">
        <v>0</v>
      </c>
    </row>
    <row r="177" spans="1:5" ht="36.75" customHeight="1" x14ac:dyDescent="0.25">
      <c r="A177" s="39" t="s">
        <v>38</v>
      </c>
      <c r="B177" s="42" t="s">
        <v>34</v>
      </c>
      <c r="C177" s="67">
        <f>C178</f>
        <v>0</v>
      </c>
      <c r="D177" s="67">
        <f t="shared" ref="D177:E177" si="37">D178</f>
        <v>0</v>
      </c>
      <c r="E177" s="67">
        <f t="shared" si="37"/>
        <v>0</v>
      </c>
    </row>
    <row r="178" spans="1:5" s="12" customFormat="1" ht="65.25" customHeight="1" x14ac:dyDescent="0.25">
      <c r="A178" s="41"/>
      <c r="B178" s="49" t="s">
        <v>409</v>
      </c>
      <c r="C178" s="68">
        <v>0</v>
      </c>
      <c r="D178" s="68">
        <v>0</v>
      </c>
      <c r="E178" s="68">
        <v>0</v>
      </c>
    </row>
    <row r="179" spans="1:5" ht="36.75" customHeight="1" x14ac:dyDescent="0.25">
      <c r="A179" s="39" t="s">
        <v>37</v>
      </c>
      <c r="B179" s="42" t="s">
        <v>34</v>
      </c>
      <c r="C179" s="67">
        <f>C180</f>
        <v>0</v>
      </c>
      <c r="D179" s="67">
        <f t="shared" ref="D179:E179" si="38">D180</f>
        <v>0</v>
      </c>
      <c r="E179" s="67">
        <f t="shared" si="38"/>
        <v>0</v>
      </c>
    </row>
    <row r="180" spans="1:5" s="12" customFormat="1" ht="32.25" customHeight="1" x14ac:dyDescent="0.25">
      <c r="A180" s="41"/>
      <c r="B180" s="49" t="s">
        <v>410</v>
      </c>
      <c r="C180" s="68">
        <f>982579.87-982579.87</f>
        <v>0</v>
      </c>
      <c r="D180" s="68">
        <v>0</v>
      </c>
      <c r="E180" s="68">
        <v>0</v>
      </c>
    </row>
    <row r="181" spans="1:5" ht="36.75" hidden="1" customHeight="1" x14ac:dyDescent="0.25">
      <c r="A181" s="39" t="s">
        <v>36</v>
      </c>
      <c r="B181" s="42" t="s">
        <v>34</v>
      </c>
      <c r="C181" s="67">
        <f>C182</f>
        <v>0</v>
      </c>
      <c r="D181" s="67">
        <f t="shared" ref="D181:E181" si="39">D182</f>
        <v>0</v>
      </c>
      <c r="E181" s="67">
        <f t="shared" si="39"/>
        <v>0</v>
      </c>
    </row>
    <row r="182" spans="1:5" s="12" customFormat="1" ht="36.75" hidden="1" customHeight="1" x14ac:dyDescent="0.25">
      <c r="A182" s="41"/>
      <c r="B182" s="40" t="s">
        <v>369</v>
      </c>
      <c r="C182" s="68"/>
      <c r="D182" s="68"/>
      <c r="E182" s="68"/>
    </row>
    <row r="183" spans="1:5" ht="36.75" hidden="1" customHeight="1" x14ac:dyDescent="0.25">
      <c r="A183" s="39" t="s">
        <v>35</v>
      </c>
      <c r="B183" s="42" t="s">
        <v>34</v>
      </c>
      <c r="C183" s="67">
        <f>C184</f>
        <v>0</v>
      </c>
      <c r="D183" s="67">
        <f t="shared" ref="D183:E183" si="40">D184</f>
        <v>0</v>
      </c>
      <c r="E183" s="67">
        <f t="shared" si="40"/>
        <v>0</v>
      </c>
    </row>
    <row r="184" spans="1:5" s="12" customFormat="1" ht="36.75" hidden="1" customHeight="1" x14ac:dyDescent="0.25">
      <c r="A184" s="41"/>
      <c r="B184" s="40" t="s">
        <v>369</v>
      </c>
      <c r="C184" s="68"/>
      <c r="D184" s="68"/>
      <c r="E184" s="68"/>
    </row>
    <row r="185" spans="1:5" ht="36.75" hidden="1" customHeight="1" x14ac:dyDescent="0.25">
      <c r="A185" s="39" t="s">
        <v>321</v>
      </c>
      <c r="B185" s="42" t="s">
        <v>34</v>
      </c>
      <c r="C185" s="67">
        <f>C186</f>
        <v>0</v>
      </c>
      <c r="D185" s="67">
        <f>D186</f>
        <v>0</v>
      </c>
      <c r="E185" s="67">
        <f t="shared" ref="E185" si="41">E186</f>
        <v>0</v>
      </c>
    </row>
    <row r="186" spans="1:5" s="12" customFormat="1" ht="24.75" hidden="1" customHeight="1" x14ac:dyDescent="0.25">
      <c r="A186" s="41"/>
      <c r="B186" s="40" t="s">
        <v>249</v>
      </c>
      <c r="C186" s="68">
        <v>0</v>
      </c>
      <c r="D186" s="68">
        <v>0</v>
      </c>
      <c r="E186" s="68">
        <v>0</v>
      </c>
    </row>
    <row r="187" spans="1:5" ht="36" customHeight="1" x14ac:dyDescent="0.25">
      <c r="A187" s="39" t="s">
        <v>33</v>
      </c>
      <c r="B187" s="22" t="s">
        <v>32</v>
      </c>
      <c r="C187" s="67">
        <f>SUM(C188:C226)</f>
        <v>1108024.3220000002</v>
      </c>
      <c r="D187" s="67">
        <f>SUM(D188:D226)</f>
        <v>1432290.59</v>
      </c>
      <c r="E187" s="67">
        <f t="shared" ref="E187" si="42">SUM(E188:E226)</f>
        <v>840443.2</v>
      </c>
    </row>
    <row r="188" spans="1:5" s="12" customFormat="1" ht="47.25" customHeight="1" x14ac:dyDescent="0.25">
      <c r="A188" s="41"/>
      <c r="B188" s="40" t="s">
        <v>370</v>
      </c>
      <c r="C188" s="68">
        <v>0</v>
      </c>
      <c r="D188" s="68">
        <v>4496</v>
      </c>
      <c r="E188" s="68">
        <v>4688</v>
      </c>
    </row>
    <row r="189" spans="1:5" s="12" customFormat="1" ht="52.5" hidden="1" customHeight="1" x14ac:dyDescent="0.25">
      <c r="A189" s="41"/>
      <c r="B189" s="40" t="s">
        <v>31</v>
      </c>
      <c r="C189" s="68"/>
      <c r="D189" s="68"/>
      <c r="E189" s="68"/>
    </row>
    <row r="190" spans="1:5" s="12" customFormat="1" ht="48" customHeight="1" x14ac:dyDescent="0.25">
      <c r="A190" s="41"/>
      <c r="B190" s="40" t="s">
        <v>371</v>
      </c>
      <c r="C190" s="68">
        <f>109678.131+22610.752</f>
        <v>132288.883</v>
      </c>
      <c r="D190" s="68">
        <v>0</v>
      </c>
      <c r="E190" s="68">
        <v>0</v>
      </c>
    </row>
    <row r="191" spans="1:5" s="12" customFormat="1" ht="52.5" hidden="1" customHeight="1" x14ac:dyDescent="0.25">
      <c r="A191" s="41"/>
      <c r="B191" s="40" t="s">
        <v>247</v>
      </c>
      <c r="C191" s="68"/>
      <c r="D191" s="68"/>
      <c r="E191" s="68"/>
    </row>
    <row r="192" spans="1:5" s="12" customFormat="1" ht="52.5" hidden="1" customHeight="1" x14ac:dyDescent="0.25">
      <c r="A192" s="41"/>
      <c r="B192" s="40" t="s">
        <v>314</v>
      </c>
      <c r="C192" s="68">
        <v>0</v>
      </c>
      <c r="D192" s="68">
        <v>0</v>
      </c>
      <c r="E192" s="68">
        <v>0</v>
      </c>
    </row>
    <row r="193" spans="1:7" s="12" customFormat="1" ht="45.75" customHeight="1" x14ac:dyDescent="0.25">
      <c r="A193" s="41"/>
      <c r="B193" s="40" t="s">
        <v>248</v>
      </c>
      <c r="C193" s="68">
        <v>9912.1790000000001</v>
      </c>
      <c r="D193" s="68">
        <v>0</v>
      </c>
      <c r="E193" s="68">
        <v>0</v>
      </c>
    </row>
    <row r="194" spans="1:7" s="12" customFormat="1" ht="64.5" customHeight="1" x14ac:dyDescent="0.25">
      <c r="A194" s="41"/>
      <c r="B194" s="40" t="s">
        <v>313</v>
      </c>
      <c r="C194" s="68">
        <v>36427</v>
      </c>
      <c r="D194" s="68">
        <v>0</v>
      </c>
      <c r="E194" s="68">
        <v>0</v>
      </c>
    </row>
    <row r="195" spans="1:7" s="12" customFormat="1" ht="63" customHeight="1" x14ac:dyDescent="0.25">
      <c r="A195" s="41"/>
      <c r="B195" s="40" t="s">
        <v>319</v>
      </c>
      <c r="C195" s="68">
        <v>3516.44</v>
      </c>
      <c r="D195" s="68">
        <v>3681.72</v>
      </c>
      <c r="E195" s="68">
        <v>3840.03</v>
      </c>
    </row>
    <row r="196" spans="1:7" s="12" customFormat="1" ht="99" hidden="1" customHeight="1" x14ac:dyDescent="0.25">
      <c r="A196" s="46"/>
      <c r="B196" s="40" t="s">
        <v>298</v>
      </c>
      <c r="C196" s="68">
        <v>0</v>
      </c>
      <c r="D196" s="68">
        <v>0</v>
      </c>
      <c r="E196" s="68">
        <v>0</v>
      </c>
      <c r="F196" s="47">
        <v>633</v>
      </c>
      <c r="G196" s="47">
        <v>659</v>
      </c>
    </row>
    <row r="197" spans="1:7" s="12" customFormat="1" ht="49.5" customHeight="1" x14ac:dyDescent="0.25">
      <c r="A197" s="41"/>
      <c r="B197" s="40" t="s">
        <v>317</v>
      </c>
      <c r="C197" s="68">
        <v>528931.06000000006</v>
      </c>
      <c r="D197" s="68">
        <v>0</v>
      </c>
      <c r="E197" s="68">
        <v>0</v>
      </c>
    </row>
    <row r="198" spans="1:7" s="12" customFormat="1" ht="52.5" hidden="1" customHeight="1" x14ac:dyDescent="0.25">
      <c r="A198" s="41"/>
      <c r="B198" s="40" t="s">
        <v>301</v>
      </c>
      <c r="C198" s="68"/>
      <c r="D198" s="68"/>
      <c r="E198" s="68"/>
    </row>
    <row r="199" spans="1:7" s="12" customFormat="1" ht="33" customHeight="1" x14ac:dyDescent="0.25">
      <c r="A199" s="41"/>
      <c r="B199" s="40" t="s">
        <v>318</v>
      </c>
      <c r="C199" s="68">
        <f>63649.62+40610.03</f>
        <v>104259.65</v>
      </c>
      <c r="D199" s="68">
        <v>0</v>
      </c>
      <c r="E199" s="68">
        <v>0</v>
      </c>
    </row>
    <row r="200" spans="1:7" s="12" customFormat="1" ht="30" hidden="1" customHeight="1" x14ac:dyDescent="0.25">
      <c r="A200" s="41"/>
      <c r="B200" s="40" t="s">
        <v>250</v>
      </c>
      <c r="C200" s="68">
        <v>0</v>
      </c>
      <c r="D200" s="68">
        <v>0</v>
      </c>
      <c r="E200" s="68">
        <v>0</v>
      </c>
      <c r="F200" s="47">
        <v>0</v>
      </c>
      <c r="G200" s="47">
        <v>0</v>
      </c>
    </row>
    <row r="201" spans="1:7" s="12" customFormat="1" ht="52.5" customHeight="1" x14ac:dyDescent="0.25">
      <c r="A201" s="41"/>
      <c r="B201" s="40" t="s">
        <v>251</v>
      </c>
      <c r="C201" s="68">
        <v>39891</v>
      </c>
      <c r="D201" s="68">
        <v>38590</v>
      </c>
      <c r="E201" s="68">
        <v>38363</v>
      </c>
    </row>
    <row r="202" spans="1:7" s="12" customFormat="1" ht="33" customHeight="1" x14ac:dyDescent="0.25">
      <c r="A202" s="41"/>
      <c r="B202" s="40" t="s">
        <v>252</v>
      </c>
      <c r="C202" s="68">
        <v>7211</v>
      </c>
      <c r="D202" s="68">
        <v>7682</v>
      </c>
      <c r="E202" s="68">
        <v>7742</v>
      </c>
    </row>
    <row r="203" spans="1:7" s="12" customFormat="1" ht="46.5" customHeight="1" x14ac:dyDescent="0.25">
      <c r="A203" s="46"/>
      <c r="B203" s="40" t="s">
        <v>299</v>
      </c>
      <c r="C203" s="68">
        <v>10000</v>
      </c>
      <c r="D203" s="68">
        <v>0</v>
      </c>
      <c r="E203" s="68">
        <v>0</v>
      </c>
    </row>
    <row r="204" spans="1:7" s="12" customFormat="1" ht="99.75" hidden="1" customHeight="1" x14ac:dyDescent="0.25">
      <c r="A204" s="46"/>
      <c r="B204" s="40" t="s">
        <v>335</v>
      </c>
      <c r="C204" s="68">
        <v>0</v>
      </c>
      <c r="D204" s="68">
        <v>0</v>
      </c>
      <c r="E204" s="68">
        <v>0</v>
      </c>
    </row>
    <row r="205" spans="1:7" s="12" customFormat="1" ht="39" hidden="1" customHeight="1" x14ac:dyDescent="0.25">
      <c r="A205" s="46"/>
      <c r="B205" s="40" t="s">
        <v>322</v>
      </c>
      <c r="C205" s="68">
        <v>0</v>
      </c>
      <c r="D205" s="68">
        <v>0</v>
      </c>
      <c r="E205" s="68">
        <v>0</v>
      </c>
      <c r="F205" s="47">
        <v>0</v>
      </c>
      <c r="G205" s="47">
        <v>0</v>
      </c>
    </row>
    <row r="206" spans="1:7" s="12" customFormat="1" ht="39" hidden="1" customHeight="1" x14ac:dyDescent="0.25">
      <c r="A206" s="41"/>
      <c r="B206" s="40" t="s">
        <v>302</v>
      </c>
      <c r="C206" s="68"/>
      <c r="D206" s="68"/>
      <c r="E206" s="68"/>
    </row>
    <row r="207" spans="1:7" s="12" customFormat="1" ht="39" hidden="1" customHeight="1" x14ac:dyDescent="0.25">
      <c r="A207" s="41"/>
      <c r="B207" s="40" t="s">
        <v>336</v>
      </c>
      <c r="C207" s="68"/>
      <c r="D207" s="68"/>
      <c r="E207" s="68"/>
    </row>
    <row r="208" spans="1:7" s="12" customFormat="1" ht="52.5" hidden="1" customHeight="1" x14ac:dyDescent="0.25">
      <c r="A208" s="41"/>
      <c r="B208" s="40" t="s">
        <v>372</v>
      </c>
      <c r="C208" s="68"/>
      <c r="D208" s="68"/>
      <c r="E208" s="68"/>
    </row>
    <row r="209" spans="1:7" s="12" customFormat="1" ht="52.5" hidden="1" customHeight="1" x14ac:dyDescent="0.25">
      <c r="A209" s="41"/>
      <c r="B209" s="40" t="s">
        <v>373</v>
      </c>
      <c r="C209" s="68"/>
      <c r="D209" s="68"/>
      <c r="E209" s="68"/>
    </row>
    <row r="210" spans="1:7" s="12" customFormat="1" ht="111.75" hidden="1" customHeight="1" x14ac:dyDescent="0.25">
      <c r="A210" s="41"/>
      <c r="B210" s="40" t="s">
        <v>374</v>
      </c>
      <c r="C210" s="68"/>
      <c r="D210" s="68"/>
      <c r="E210" s="68"/>
    </row>
    <row r="211" spans="1:7" s="12" customFormat="1" ht="156.75" hidden="1" customHeight="1" x14ac:dyDescent="0.25">
      <c r="A211" s="41"/>
      <c r="B211" s="40" t="s">
        <v>324</v>
      </c>
      <c r="C211" s="68">
        <v>0</v>
      </c>
      <c r="D211" s="68">
        <v>0</v>
      </c>
      <c r="E211" s="68">
        <v>0</v>
      </c>
      <c r="F211" s="47">
        <v>2368</v>
      </c>
      <c r="G211" s="47">
        <v>0</v>
      </c>
    </row>
    <row r="212" spans="1:7" s="12" customFormat="1" ht="39.75" hidden="1" customHeight="1" x14ac:dyDescent="0.25">
      <c r="A212" s="41"/>
      <c r="B212" s="40" t="s">
        <v>375</v>
      </c>
      <c r="C212" s="68"/>
      <c r="D212" s="68"/>
      <c r="E212" s="68"/>
    </row>
    <row r="213" spans="1:7" s="12" customFormat="1" ht="52.5" hidden="1" customHeight="1" x14ac:dyDescent="0.25">
      <c r="A213" s="41"/>
      <c r="B213" s="40" t="s">
        <v>376</v>
      </c>
      <c r="C213" s="68"/>
      <c r="D213" s="68"/>
      <c r="E213" s="68"/>
    </row>
    <row r="214" spans="1:7" s="12" customFormat="1" ht="52.5" hidden="1" customHeight="1" x14ac:dyDescent="0.25">
      <c r="A214" s="41"/>
      <c r="B214" s="40" t="s">
        <v>377</v>
      </c>
      <c r="C214" s="68"/>
      <c r="D214" s="68"/>
      <c r="E214" s="68"/>
    </row>
    <row r="215" spans="1:7" s="12" customFormat="1" ht="28.5" hidden="1" customHeight="1" x14ac:dyDescent="0.25">
      <c r="A215" s="41"/>
      <c r="B215" s="40" t="s">
        <v>378</v>
      </c>
      <c r="C215" s="68"/>
      <c r="D215" s="68"/>
      <c r="E215" s="68"/>
    </row>
    <row r="216" spans="1:7" s="12" customFormat="1" ht="28.5" hidden="1" customHeight="1" x14ac:dyDescent="0.25">
      <c r="A216" s="41"/>
      <c r="B216" s="40" t="s">
        <v>379</v>
      </c>
      <c r="C216" s="68"/>
      <c r="D216" s="68"/>
      <c r="E216" s="68"/>
    </row>
    <row r="217" spans="1:7" s="12" customFormat="1" ht="52.5" customHeight="1" x14ac:dyDescent="0.25">
      <c r="A217" s="46"/>
      <c r="B217" s="40" t="s">
        <v>380</v>
      </c>
      <c r="C217" s="68">
        <v>5770.39</v>
      </c>
      <c r="D217" s="68">
        <v>0</v>
      </c>
      <c r="E217" s="68">
        <v>0</v>
      </c>
    </row>
    <row r="218" spans="1:7" s="12" customFormat="1" ht="83.25" hidden="1" customHeight="1" x14ac:dyDescent="0.25">
      <c r="A218" s="46"/>
      <c r="B218" s="40" t="s">
        <v>381</v>
      </c>
      <c r="C218" s="68"/>
      <c r="D218" s="68"/>
      <c r="E218" s="68"/>
    </row>
    <row r="219" spans="1:7" s="12" customFormat="1" ht="81.75" hidden="1" customHeight="1" x14ac:dyDescent="0.25">
      <c r="A219" s="46"/>
      <c r="B219" s="40" t="s">
        <v>382</v>
      </c>
      <c r="C219" s="68"/>
      <c r="D219" s="68"/>
      <c r="E219" s="68"/>
    </row>
    <row r="220" spans="1:7" s="12" customFormat="1" ht="52.5" hidden="1" customHeight="1" x14ac:dyDescent="0.25">
      <c r="A220" s="41"/>
      <c r="B220" s="40" t="s">
        <v>383</v>
      </c>
      <c r="C220" s="68"/>
      <c r="D220" s="68"/>
      <c r="E220" s="68"/>
    </row>
    <row r="221" spans="1:7" s="12" customFormat="1" ht="35.25" hidden="1" customHeight="1" x14ac:dyDescent="0.25">
      <c r="A221" s="41"/>
      <c r="B221" s="40" t="s">
        <v>403</v>
      </c>
      <c r="C221" s="68">
        <v>0</v>
      </c>
      <c r="D221" s="68">
        <v>0</v>
      </c>
      <c r="E221" s="68">
        <v>0</v>
      </c>
    </row>
    <row r="222" spans="1:7" s="12" customFormat="1" ht="33" customHeight="1" x14ac:dyDescent="0.25">
      <c r="A222" s="41"/>
      <c r="B222" s="40" t="s">
        <v>404</v>
      </c>
      <c r="C222" s="68">
        <v>7409.31</v>
      </c>
      <c r="D222" s="68">
        <v>17288.38</v>
      </c>
      <c r="E222" s="68">
        <v>148555</v>
      </c>
    </row>
    <row r="223" spans="1:7" s="12" customFormat="1" ht="49.5" customHeight="1" x14ac:dyDescent="0.25">
      <c r="A223" s="23"/>
      <c r="B223" s="36" t="s">
        <v>428</v>
      </c>
      <c r="C223" s="68">
        <v>15691.95</v>
      </c>
      <c r="D223" s="68">
        <v>166393.56</v>
      </c>
      <c r="E223" s="68">
        <v>131753.4</v>
      </c>
    </row>
    <row r="224" spans="1:7" s="12" customFormat="1" ht="37.5" customHeight="1" x14ac:dyDescent="0.25">
      <c r="A224" s="23"/>
      <c r="B224" s="36" t="s">
        <v>429</v>
      </c>
      <c r="C224" s="68">
        <f>49690.81+137656.91</f>
        <v>187347.72</v>
      </c>
      <c r="D224" s="68">
        <f>701955.99+108672.68-137656.91</f>
        <v>672971.75999999989</v>
      </c>
      <c r="E224" s="68">
        <f>469029.09+36472.68</f>
        <v>505501.77</v>
      </c>
    </row>
    <row r="225" spans="1:5" s="12" customFormat="1" ht="37.5" customHeight="1" x14ac:dyDescent="0.25">
      <c r="A225" s="23"/>
      <c r="B225" s="36" t="s">
        <v>430</v>
      </c>
      <c r="C225" s="68">
        <v>18344.46</v>
      </c>
      <c r="D225" s="68">
        <v>501744.85</v>
      </c>
      <c r="E225" s="68">
        <v>0</v>
      </c>
    </row>
    <row r="226" spans="1:5" s="12" customFormat="1" ht="37.5" customHeight="1" x14ac:dyDescent="0.25">
      <c r="A226" s="23"/>
      <c r="B226" s="36" t="s">
        <v>431</v>
      </c>
      <c r="C226" s="68">
        <v>1023.28</v>
      </c>
      <c r="D226" s="68">
        <v>19442.32</v>
      </c>
      <c r="E226" s="68">
        <v>0</v>
      </c>
    </row>
    <row r="227" spans="1:5" s="6" customFormat="1" ht="33.75" customHeight="1" x14ac:dyDescent="0.25">
      <c r="A227" s="4" t="s">
        <v>30</v>
      </c>
      <c r="B227" s="7" t="s">
        <v>29</v>
      </c>
      <c r="C227" s="62">
        <f>C228+C241+C244+C245+C246+C247+C248+C249+C250+C251</f>
        <v>2189730.6030000001</v>
      </c>
      <c r="D227" s="62">
        <f t="shared" ref="D227:E227" si="43">D228+D241+D244+D245+D246+D247+D248+D249+D250+D251</f>
        <v>2175751.6090000002</v>
      </c>
      <c r="E227" s="62">
        <f t="shared" si="43"/>
        <v>2168382.5759999999</v>
      </c>
    </row>
    <row r="228" spans="1:5" ht="33.75" customHeight="1" x14ac:dyDescent="0.25">
      <c r="A228" s="8" t="s">
        <v>28</v>
      </c>
      <c r="B228" s="29" t="s">
        <v>27</v>
      </c>
      <c r="C228" s="63">
        <f>SUM(C229:C240)</f>
        <v>45765.7</v>
      </c>
      <c r="D228" s="63">
        <f t="shared" ref="D228:E228" si="44">SUM(D229:D240)</f>
        <v>45816.7</v>
      </c>
      <c r="E228" s="63">
        <f t="shared" si="44"/>
        <v>45861.7</v>
      </c>
    </row>
    <row r="229" spans="1:5" s="12" customFormat="1" ht="48" customHeight="1" x14ac:dyDescent="0.25">
      <c r="A229" s="10"/>
      <c r="B229" s="36" t="s">
        <v>254</v>
      </c>
      <c r="C229" s="65">
        <v>5510</v>
      </c>
      <c r="D229" s="65">
        <v>5504</v>
      </c>
      <c r="E229" s="65">
        <v>5504</v>
      </c>
    </row>
    <row r="230" spans="1:5" s="12" customFormat="1" ht="63.75" customHeight="1" x14ac:dyDescent="0.25">
      <c r="A230" s="10"/>
      <c r="B230" s="36" t="s">
        <v>231</v>
      </c>
      <c r="C230" s="65">
        <v>7935</v>
      </c>
      <c r="D230" s="65">
        <v>7992</v>
      </c>
      <c r="E230" s="65">
        <v>8037</v>
      </c>
    </row>
    <row r="231" spans="1:5" s="12" customFormat="1" ht="68.25" hidden="1" customHeight="1" x14ac:dyDescent="0.25">
      <c r="A231" s="28"/>
      <c r="B231" s="36" t="s">
        <v>312</v>
      </c>
      <c r="C231" s="69"/>
      <c r="D231" s="69"/>
      <c r="E231" s="69"/>
    </row>
    <row r="232" spans="1:5" s="12" customFormat="1" ht="49.5" customHeight="1" x14ac:dyDescent="0.25">
      <c r="A232" s="10"/>
      <c r="B232" s="36" t="s">
        <v>303</v>
      </c>
      <c r="C232" s="69">
        <v>5</v>
      </c>
      <c r="D232" s="69">
        <v>5</v>
      </c>
      <c r="E232" s="69">
        <v>5</v>
      </c>
    </row>
    <row r="233" spans="1:5" s="12" customFormat="1" ht="66.75" customHeight="1" x14ac:dyDescent="0.25">
      <c r="A233" s="10"/>
      <c r="B233" s="40" t="s">
        <v>434</v>
      </c>
      <c r="C233" s="65">
        <v>27566</v>
      </c>
      <c r="D233" s="65">
        <v>27566</v>
      </c>
      <c r="E233" s="65">
        <v>27566</v>
      </c>
    </row>
    <row r="234" spans="1:5" s="12" customFormat="1" ht="51" customHeight="1" x14ac:dyDescent="0.25">
      <c r="A234" s="10"/>
      <c r="B234" s="36" t="s">
        <v>26</v>
      </c>
      <c r="C234" s="65">
        <v>1284</v>
      </c>
      <c r="D234" s="65">
        <v>1284</v>
      </c>
      <c r="E234" s="65">
        <v>1284</v>
      </c>
    </row>
    <row r="235" spans="1:5" s="12" customFormat="1" ht="186" hidden="1" customHeight="1" x14ac:dyDescent="0.25">
      <c r="A235" s="10"/>
      <c r="B235" s="36" t="s">
        <v>25</v>
      </c>
      <c r="C235" s="65"/>
      <c r="D235" s="65"/>
      <c r="E235" s="65"/>
    </row>
    <row r="236" spans="1:5" s="12" customFormat="1" ht="64.5" hidden="1" customHeight="1" x14ac:dyDescent="0.25">
      <c r="A236" s="10"/>
      <c r="B236" s="36" t="s">
        <v>305</v>
      </c>
      <c r="C236" s="65"/>
      <c r="D236" s="65"/>
      <c r="E236" s="65"/>
    </row>
    <row r="237" spans="1:5" s="12" customFormat="1" ht="48.75" hidden="1" customHeight="1" x14ac:dyDescent="0.25">
      <c r="A237" s="10"/>
      <c r="B237" s="36" t="s">
        <v>306</v>
      </c>
      <c r="C237" s="65"/>
      <c r="D237" s="65"/>
      <c r="E237" s="65"/>
    </row>
    <row r="238" spans="1:5" s="12" customFormat="1" ht="67.5" customHeight="1" x14ac:dyDescent="0.25">
      <c r="A238" s="10"/>
      <c r="B238" s="36" t="s">
        <v>232</v>
      </c>
      <c r="C238" s="65">
        <v>2227</v>
      </c>
      <c r="D238" s="65">
        <v>2227</v>
      </c>
      <c r="E238" s="65">
        <v>2227</v>
      </c>
    </row>
    <row r="239" spans="1:5" s="12" customFormat="1" ht="64.5" customHeight="1" x14ac:dyDescent="0.25">
      <c r="A239" s="10"/>
      <c r="B239" s="36" t="s">
        <v>273</v>
      </c>
      <c r="C239" s="65">
        <v>714</v>
      </c>
      <c r="D239" s="65">
        <v>714</v>
      </c>
      <c r="E239" s="65">
        <v>714</v>
      </c>
    </row>
    <row r="240" spans="1:5" s="12" customFormat="1" ht="94.5" customHeight="1" x14ac:dyDescent="0.25">
      <c r="A240" s="10"/>
      <c r="B240" s="36" t="s">
        <v>304</v>
      </c>
      <c r="C240" s="65">
        <v>524.70000000000005</v>
      </c>
      <c r="D240" s="65">
        <v>524.70000000000005</v>
      </c>
      <c r="E240" s="65">
        <v>524.70000000000005</v>
      </c>
    </row>
    <row r="241" spans="1:5" ht="66.75" customHeight="1" x14ac:dyDescent="0.25">
      <c r="A241" s="8" t="s">
        <v>24</v>
      </c>
      <c r="B241" s="20" t="s">
        <v>22</v>
      </c>
      <c r="C241" s="63">
        <f t="shared" ref="C241:E241" si="45">SUM(C242:C243)</f>
        <v>34405</v>
      </c>
      <c r="D241" s="63">
        <f t="shared" si="45"/>
        <v>34405</v>
      </c>
      <c r="E241" s="63">
        <f t="shared" si="45"/>
        <v>34405</v>
      </c>
    </row>
    <row r="242" spans="1:5" s="12" customFormat="1" ht="62.25" customHeight="1" x14ac:dyDescent="0.25">
      <c r="A242" s="10" t="s">
        <v>23</v>
      </c>
      <c r="B242" s="33" t="s">
        <v>244</v>
      </c>
      <c r="C242" s="65">
        <v>32387</v>
      </c>
      <c r="D242" s="65">
        <v>32387</v>
      </c>
      <c r="E242" s="65">
        <v>32387</v>
      </c>
    </row>
    <row r="243" spans="1:5" s="12" customFormat="1" ht="76.5" customHeight="1" x14ac:dyDescent="0.25">
      <c r="A243" s="10" t="s">
        <v>21</v>
      </c>
      <c r="B243" s="33" t="s">
        <v>245</v>
      </c>
      <c r="C243" s="65">
        <f>1694+324</f>
        <v>2018</v>
      </c>
      <c r="D243" s="65">
        <v>2018</v>
      </c>
      <c r="E243" s="65">
        <v>2018</v>
      </c>
    </row>
    <row r="244" spans="1:5" ht="65.25" customHeight="1" x14ac:dyDescent="0.25">
      <c r="A244" s="8" t="s">
        <v>20</v>
      </c>
      <c r="B244" s="20" t="s">
        <v>19</v>
      </c>
      <c r="C244" s="67">
        <f>28060+45597</f>
        <v>73657</v>
      </c>
      <c r="D244" s="67">
        <v>59627</v>
      </c>
      <c r="E244" s="67">
        <v>49105</v>
      </c>
    </row>
    <row r="245" spans="1:5" ht="61.5" customHeight="1" x14ac:dyDescent="0.25">
      <c r="A245" s="8" t="s">
        <v>18</v>
      </c>
      <c r="B245" s="20" t="s">
        <v>17</v>
      </c>
      <c r="C245" s="67">
        <v>0.10299999999999999</v>
      </c>
      <c r="D245" s="67">
        <v>0.109</v>
      </c>
      <c r="E245" s="67">
        <v>2145.076</v>
      </c>
    </row>
    <row r="246" spans="1:5" ht="99.75" hidden="1" customHeight="1" x14ac:dyDescent="0.25">
      <c r="A246" s="8" t="s">
        <v>388</v>
      </c>
      <c r="B246" s="20" t="s">
        <v>386</v>
      </c>
      <c r="C246" s="67"/>
      <c r="D246" s="67"/>
      <c r="E246" s="67"/>
    </row>
    <row r="247" spans="1:5" ht="66.75" hidden="1" customHeight="1" x14ac:dyDescent="0.25">
      <c r="A247" s="8" t="s">
        <v>308</v>
      </c>
      <c r="B247" s="20" t="s">
        <v>307</v>
      </c>
      <c r="C247" s="67"/>
      <c r="D247" s="67"/>
      <c r="E247" s="67"/>
    </row>
    <row r="248" spans="1:5" ht="66.75" hidden="1" customHeight="1" x14ac:dyDescent="0.25">
      <c r="A248" s="8" t="s">
        <v>389</v>
      </c>
      <c r="B248" s="20" t="s">
        <v>387</v>
      </c>
      <c r="C248" s="67"/>
      <c r="D248" s="67"/>
      <c r="E248" s="67"/>
    </row>
    <row r="249" spans="1:5" ht="62.25" customHeight="1" x14ac:dyDescent="0.25">
      <c r="A249" s="39" t="s">
        <v>327</v>
      </c>
      <c r="B249" s="20" t="s">
        <v>328</v>
      </c>
      <c r="C249" s="67">
        <v>4606.8</v>
      </c>
      <c r="D249" s="67">
        <v>4606.8</v>
      </c>
      <c r="E249" s="67">
        <v>5569.8</v>
      </c>
    </row>
    <row r="250" spans="1:5" ht="50.25" customHeight="1" x14ac:dyDescent="0.25">
      <c r="A250" s="8" t="s">
        <v>16</v>
      </c>
      <c r="B250" s="20" t="s">
        <v>15</v>
      </c>
      <c r="C250" s="67">
        <v>45700</v>
      </c>
      <c r="D250" s="67">
        <v>45700</v>
      </c>
      <c r="E250" s="67">
        <v>45700</v>
      </c>
    </row>
    <row r="251" spans="1:5" ht="30" customHeight="1" x14ac:dyDescent="0.25">
      <c r="A251" s="8" t="s">
        <v>14</v>
      </c>
      <c r="B251" s="20" t="s">
        <v>13</v>
      </c>
      <c r="C251" s="67">
        <f t="shared" ref="C251:E251" si="46">SUM(C252:C253)</f>
        <v>1985596</v>
      </c>
      <c r="D251" s="67">
        <f t="shared" si="46"/>
        <v>1985596</v>
      </c>
      <c r="E251" s="67">
        <f t="shared" si="46"/>
        <v>1985596</v>
      </c>
    </row>
    <row r="252" spans="1:5" s="25" customFormat="1" ht="180" hidden="1" customHeight="1" x14ac:dyDescent="0.25">
      <c r="A252" s="10"/>
      <c r="B252" s="35" t="s">
        <v>405</v>
      </c>
      <c r="C252" s="70">
        <f>1977090-420</f>
        <v>1976670</v>
      </c>
      <c r="D252" s="70">
        <f>1977090-420</f>
        <v>1976670</v>
      </c>
      <c r="E252" s="70">
        <f>1977090-420</f>
        <v>1976670</v>
      </c>
    </row>
    <row r="253" spans="1:5" s="25" customFormat="1" ht="214.5" hidden="1" customHeight="1" x14ac:dyDescent="0.25">
      <c r="A253" s="10"/>
      <c r="B253" s="35" t="s">
        <v>406</v>
      </c>
      <c r="C253" s="70">
        <f>8506+420</f>
        <v>8926</v>
      </c>
      <c r="D253" s="70">
        <f>8506+420</f>
        <v>8926</v>
      </c>
      <c r="E253" s="70">
        <f>8506+420</f>
        <v>8926</v>
      </c>
    </row>
    <row r="254" spans="1:5" s="6" customFormat="1" ht="33" customHeight="1" x14ac:dyDescent="0.25">
      <c r="A254" s="4" t="s">
        <v>12</v>
      </c>
      <c r="B254" s="7" t="s">
        <v>11</v>
      </c>
      <c r="C254" s="71">
        <f>C255+C256+C259</f>
        <v>619162.74</v>
      </c>
      <c r="D254" s="71">
        <f t="shared" ref="D254:E254" si="47">D255+D256+D259</f>
        <v>423.59</v>
      </c>
      <c r="E254" s="71">
        <f t="shared" si="47"/>
        <v>0</v>
      </c>
    </row>
    <row r="255" spans="1:5" ht="81.75" hidden="1" customHeight="1" x14ac:dyDescent="0.25">
      <c r="A255" s="8" t="s">
        <v>391</v>
      </c>
      <c r="B255" s="20" t="s">
        <v>390</v>
      </c>
      <c r="C255" s="66"/>
      <c r="D255" s="66"/>
      <c r="E255" s="66"/>
    </row>
    <row r="256" spans="1:5" ht="33.75" customHeight="1" x14ac:dyDescent="0.25">
      <c r="A256" s="8" t="s">
        <v>266</v>
      </c>
      <c r="B256" s="20" t="s">
        <v>267</v>
      </c>
      <c r="C256" s="66">
        <f>SUM(C257:C258)</f>
        <v>800</v>
      </c>
      <c r="D256" s="66">
        <f t="shared" ref="D256:E256" si="48">SUM(D257:D258)</f>
        <v>0</v>
      </c>
      <c r="E256" s="66">
        <f t="shared" si="48"/>
        <v>0</v>
      </c>
    </row>
    <row r="257" spans="1:5" s="12" customFormat="1" ht="33.75" customHeight="1" x14ac:dyDescent="0.25">
      <c r="A257" s="10"/>
      <c r="B257" s="36" t="s">
        <v>337</v>
      </c>
      <c r="C257" s="72">
        <v>266.66667000000001</v>
      </c>
      <c r="D257" s="72">
        <v>0</v>
      </c>
      <c r="E257" s="72">
        <v>0</v>
      </c>
    </row>
    <row r="258" spans="1:5" s="12" customFormat="1" ht="33.75" customHeight="1" x14ac:dyDescent="0.25">
      <c r="A258" s="10"/>
      <c r="B258" s="36" t="s">
        <v>338</v>
      </c>
      <c r="C258" s="72">
        <v>533.33333000000005</v>
      </c>
      <c r="D258" s="72">
        <v>0</v>
      </c>
      <c r="E258" s="72">
        <v>0</v>
      </c>
    </row>
    <row r="259" spans="1:5" ht="33.75" customHeight="1" x14ac:dyDescent="0.25">
      <c r="A259" s="8" t="s">
        <v>10</v>
      </c>
      <c r="B259" s="20" t="s">
        <v>9</v>
      </c>
      <c r="C259" s="63">
        <f>SUM(C260:C273)</f>
        <v>618362.74</v>
      </c>
      <c r="D259" s="63">
        <f t="shared" ref="D259:E259" si="49">SUM(D260:D273)</f>
        <v>423.59</v>
      </c>
      <c r="E259" s="63">
        <f t="shared" si="49"/>
        <v>0</v>
      </c>
    </row>
    <row r="260" spans="1:5" s="12" customFormat="1" ht="46.5" customHeight="1" x14ac:dyDescent="0.25">
      <c r="A260" s="10"/>
      <c r="B260" s="36" t="s">
        <v>311</v>
      </c>
      <c r="C260" s="72">
        <v>1000</v>
      </c>
      <c r="D260" s="72">
        <v>0</v>
      </c>
      <c r="E260" s="72">
        <v>0</v>
      </c>
    </row>
    <row r="261" spans="1:5" s="12" customFormat="1" ht="39" hidden="1" customHeight="1" x14ac:dyDescent="0.25">
      <c r="A261" s="10"/>
      <c r="B261" s="36" t="s">
        <v>246</v>
      </c>
      <c r="C261" s="72"/>
      <c r="D261" s="72"/>
      <c r="E261" s="72"/>
    </row>
    <row r="262" spans="1:5" s="12" customFormat="1" ht="61.5" customHeight="1" x14ac:dyDescent="0.25">
      <c r="A262" s="10"/>
      <c r="B262" s="36" t="s">
        <v>253</v>
      </c>
      <c r="C262" s="72">
        <v>369795</v>
      </c>
      <c r="D262" s="72">
        <v>0</v>
      </c>
      <c r="E262" s="72">
        <v>0</v>
      </c>
    </row>
    <row r="263" spans="1:5" s="12" customFormat="1" ht="78" customHeight="1" x14ac:dyDescent="0.25">
      <c r="A263" s="10"/>
      <c r="B263" s="36" t="s">
        <v>339</v>
      </c>
      <c r="C263" s="72">
        <v>4835</v>
      </c>
      <c r="D263" s="72">
        <v>0</v>
      </c>
      <c r="E263" s="72">
        <v>0</v>
      </c>
    </row>
    <row r="264" spans="1:5" s="12" customFormat="1" ht="35.25" hidden="1" customHeight="1" x14ac:dyDescent="0.25">
      <c r="A264" s="10"/>
      <c r="B264" s="36" t="s">
        <v>392</v>
      </c>
      <c r="C264" s="65"/>
      <c r="D264" s="65"/>
      <c r="E264" s="65"/>
    </row>
    <row r="265" spans="1:5" s="12" customFormat="1" ht="51" hidden="1" customHeight="1" x14ac:dyDescent="0.25">
      <c r="A265" s="10"/>
      <c r="B265" s="36" t="s">
        <v>393</v>
      </c>
      <c r="C265" s="65"/>
      <c r="D265" s="65"/>
      <c r="E265" s="65"/>
    </row>
    <row r="266" spans="1:5" s="12" customFormat="1" ht="42.75" hidden="1" customHeight="1" x14ac:dyDescent="0.25">
      <c r="A266" s="10"/>
      <c r="B266" s="36" t="s">
        <v>394</v>
      </c>
      <c r="C266" s="65"/>
      <c r="D266" s="65"/>
      <c r="E266" s="65"/>
    </row>
    <row r="267" spans="1:5" s="12" customFormat="1" ht="99" hidden="1" customHeight="1" x14ac:dyDescent="0.25">
      <c r="A267" s="10"/>
      <c r="B267" s="36" t="s">
        <v>395</v>
      </c>
      <c r="C267" s="65"/>
      <c r="D267" s="65"/>
      <c r="E267" s="65"/>
    </row>
    <row r="268" spans="1:5" s="12" customFormat="1" ht="68.25" hidden="1" customHeight="1" x14ac:dyDescent="0.25">
      <c r="A268" s="10"/>
      <c r="B268" s="36" t="s">
        <v>396</v>
      </c>
      <c r="C268" s="65"/>
      <c r="D268" s="65"/>
      <c r="E268" s="65"/>
    </row>
    <row r="269" spans="1:5" s="12" customFormat="1" ht="70.5" hidden="1" customHeight="1" x14ac:dyDescent="0.25">
      <c r="A269" s="10"/>
      <c r="B269" s="36" t="s">
        <v>397</v>
      </c>
      <c r="C269" s="65"/>
      <c r="D269" s="65"/>
      <c r="E269" s="65"/>
    </row>
    <row r="270" spans="1:5" s="12" customFormat="1" ht="53.25" hidden="1" customHeight="1" x14ac:dyDescent="0.25">
      <c r="A270" s="10"/>
      <c r="B270" s="36" t="s">
        <v>398</v>
      </c>
      <c r="C270" s="65"/>
      <c r="D270" s="65"/>
      <c r="E270" s="65"/>
    </row>
    <row r="271" spans="1:5" s="12" customFormat="1" ht="45.75" customHeight="1" x14ac:dyDescent="0.25">
      <c r="A271" s="10"/>
      <c r="B271" s="36" t="s">
        <v>432</v>
      </c>
      <c r="C271" s="72">
        <v>1270.75</v>
      </c>
      <c r="D271" s="72">
        <v>423.59</v>
      </c>
      <c r="E271" s="72">
        <v>0</v>
      </c>
    </row>
    <row r="272" spans="1:5" s="12" customFormat="1" ht="60" customHeight="1" x14ac:dyDescent="0.25">
      <c r="A272" s="10"/>
      <c r="B272" s="36" t="s">
        <v>435</v>
      </c>
      <c r="C272" s="72">
        <v>9766.3799999999992</v>
      </c>
      <c r="D272" s="72">
        <v>0</v>
      </c>
      <c r="E272" s="72">
        <v>0</v>
      </c>
    </row>
    <row r="273" spans="1:5" s="12" customFormat="1" ht="31.5" customHeight="1" x14ac:dyDescent="0.25">
      <c r="A273" s="10"/>
      <c r="B273" s="36" t="s">
        <v>433</v>
      </c>
      <c r="C273" s="72">
        <v>231695.61</v>
      </c>
      <c r="D273" s="72">
        <v>0</v>
      </c>
      <c r="E273" s="72">
        <v>0</v>
      </c>
    </row>
    <row r="274" spans="1:5" s="6" customFormat="1" ht="34.5" hidden="1" customHeight="1" x14ac:dyDescent="0.25">
      <c r="A274" s="26" t="s">
        <v>268</v>
      </c>
      <c r="B274" s="27" t="s">
        <v>269</v>
      </c>
      <c r="C274" s="62"/>
      <c r="D274" s="62"/>
      <c r="E274" s="62"/>
    </row>
    <row r="275" spans="1:5" s="6" customFormat="1" ht="34.5" hidden="1" customHeight="1" x14ac:dyDescent="0.25">
      <c r="A275" s="26" t="s">
        <v>8</v>
      </c>
      <c r="B275" s="27" t="s">
        <v>7</v>
      </c>
      <c r="C275" s="62"/>
      <c r="D275" s="62"/>
      <c r="E275" s="62"/>
    </row>
    <row r="276" spans="1:5" s="6" customFormat="1" ht="21.75" hidden="1" customHeight="1" x14ac:dyDescent="0.25">
      <c r="A276" s="26" t="s">
        <v>6</v>
      </c>
      <c r="B276" s="27" t="s">
        <v>5</v>
      </c>
      <c r="C276" s="62"/>
      <c r="D276" s="62"/>
      <c r="E276" s="62"/>
    </row>
    <row r="277" spans="1:5" s="6" customFormat="1" ht="64.5" hidden="1" customHeight="1" x14ac:dyDescent="0.25">
      <c r="A277" s="4" t="s">
        <v>4</v>
      </c>
      <c r="B277" s="7" t="s">
        <v>3</v>
      </c>
      <c r="C277" s="62">
        <f>SUM(C278:C280)</f>
        <v>0</v>
      </c>
      <c r="D277" s="62"/>
      <c r="E277" s="62"/>
    </row>
    <row r="278" spans="1:5" ht="32.25" hidden="1" customHeight="1" x14ac:dyDescent="0.25">
      <c r="A278" s="43" t="s">
        <v>399</v>
      </c>
      <c r="B278" s="20" t="s">
        <v>240</v>
      </c>
      <c r="C278" s="63"/>
      <c r="D278" s="63"/>
      <c r="E278" s="63"/>
    </row>
    <row r="279" spans="1:5" ht="32.25" hidden="1" customHeight="1" x14ac:dyDescent="0.25">
      <c r="A279" s="43" t="s">
        <v>400</v>
      </c>
      <c r="B279" s="20" t="s">
        <v>241</v>
      </c>
      <c r="C279" s="63"/>
      <c r="D279" s="63"/>
      <c r="E279" s="63"/>
    </row>
    <row r="280" spans="1:5" ht="32.25" hidden="1" customHeight="1" x14ac:dyDescent="0.25">
      <c r="A280" s="43" t="s">
        <v>401</v>
      </c>
      <c r="B280" s="20" t="s">
        <v>402</v>
      </c>
      <c r="C280" s="63"/>
      <c r="D280" s="63"/>
      <c r="E280" s="63"/>
    </row>
    <row r="281" spans="1:5" s="6" customFormat="1" ht="51.75" hidden="1" customHeight="1" x14ac:dyDescent="0.25">
      <c r="A281" s="4" t="s">
        <v>2</v>
      </c>
      <c r="B281" s="7" t="s">
        <v>1</v>
      </c>
      <c r="C281" s="62">
        <f t="shared" ref="C281:E281" si="50">SUM(C282:C283)</f>
        <v>0</v>
      </c>
      <c r="D281" s="62">
        <f t="shared" si="50"/>
        <v>0</v>
      </c>
      <c r="E281" s="62">
        <f t="shared" si="50"/>
        <v>0</v>
      </c>
    </row>
    <row r="282" spans="1:5" ht="82.5" hidden="1" customHeight="1" x14ac:dyDescent="0.25">
      <c r="A282" s="43" t="s">
        <v>243</v>
      </c>
      <c r="B282" s="20" t="s">
        <v>340</v>
      </c>
      <c r="C282" s="63"/>
      <c r="D282" s="63"/>
      <c r="E282" s="63"/>
    </row>
    <row r="283" spans="1:5" ht="48" hidden="1" customHeight="1" x14ac:dyDescent="0.25">
      <c r="A283" s="8" t="s">
        <v>243</v>
      </c>
      <c r="B283" s="20" t="s">
        <v>242</v>
      </c>
      <c r="C283" s="63"/>
      <c r="D283" s="63"/>
      <c r="E283" s="63"/>
    </row>
    <row r="284" spans="1:5" s="6" customFormat="1" ht="25.5" customHeight="1" x14ac:dyDescent="0.25">
      <c r="A284" s="19"/>
      <c r="B284" s="5" t="s">
        <v>0</v>
      </c>
      <c r="C284" s="62">
        <f>C9+C121</f>
        <v>16050873.648150001</v>
      </c>
      <c r="D284" s="62">
        <f>D9+D121</f>
        <v>10737524.481398541</v>
      </c>
      <c r="E284" s="62">
        <f>E9+E121</f>
        <v>9060955.805771064</v>
      </c>
    </row>
    <row r="285" spans="1:5" ht="15" x14ac:dyDescent="0.2">
      <c r="E285" s="74"/>
    </row>
    <row r="287" spans="1:5" s="57" customFormat="1" ht="14.25" customHeight="1" x14ac:dyDescent="0.25">
      <c r="A287" s="59"/>
      <c r="B287" s="60"/>
      <c r="C287" s="58"/>
      <c r="D287" s="58"/>
      <c r="E287" s="58"/>
    </row>
    <row r="288" spans="1:5" ht="14.25" customHeight="1" x14ac:dyDescent="0.25"/>
  </sheetData>
  <mergeCells count="7">
    <mergeCell ref="C2:E2"/>
    <mergeCell ref="C7:C8"/>
    <mergeCell ref="A7:A8"/>
    <mergeCell ref="B7:B8"/>
    <mergeCell ref="D7:E7"/>
    <mergeCell ref="C6:E6"/>
    <mergeCell ref="A4:E4"/>
  </mergeCells>
  <pageMargins left="1.1811023622047245" right="0.39370078740157483" top="0.78740157480314965" bottom="0.78740157480314965" header="0.19685039370078741" footer="0.23622047244094491"/>
  <pageSetup paperSize="9" scale="54" fitToHeight="0" orientation="portrait" r:id="rId1"/>
  <headerFooter alignWithMargins="0"/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StrizhakTP</cp:lastModifiedBy>
  <cp:lastPrinted>2024-10-09T06:39:55Z</cp:lastPrinted>
  <dcterms:created xsi:type="dcterms:W3CDTF">2020-11-06T11:10:42Z</dcterms:created>
  <dcterms:modified xsi:type="dcterms:W3CDTF">2024-10-21T08:21:39Z</dcterms:modified>
</cp:coreProperties>
</file>