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Z:\post\БЮДЖЕТЫ\бюджет 2024\УТОЧНЕНИЕ 3 ОКТЯБРЬ\"/>
    </mc:Choice>
  </mc:AlternateContent>
  <xr:revisionPtr revIDLastSave="0" documentId="13_ncr:1_{CEA798A2-5F2D-4174-B015-F70C6E22020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6" r:id="rId1"/>
  </sheets>
  <definedNames>
    <definedName name="_xlnm.Print_Titles" localSheetId="0">доходы!$A:$B,доходы!$8:$9</definedName>
    <definedName name="_xlnm.Print_Area" localSheetId="0">доходы!$A$1:$E$286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2" i="6" l="1"/>
  <c r="D132" i="6"/>
  <c r="E254" i="6" l="1"/>
  <c r="E253" i="6"/>
  <c r="D254" i="6"/>
  <c r="D253" i="6"/>
  <c r="C254" i="6"/>
  <c r="C253" i="6"/>
  <c r="D18" i="6"/>
  <c r="E17" i="6"/>
  <c r="E16" i="6"/>
  <c r="E15" i="6"/>
  <c r="E14" i="6"/>
  <c r="E13" i="6"/>
  <c r="D19" i="6"/>
  <c r="D17" i="6"/>
  <c r="D16" i="6"/>
  <c r="D15" i="6"/>
  <c r="D14" i="6"/>
  <c r="D13" i="6"/>
  <c r="E225" i="6" l="1"/>
  <c r="D225" i="6"/>
  <c r="D188" i="6" s="1"/>
  <c r="C225" i="6"/>
  <c r="C191" i="6"/>
  <c r="C148" i="6"/>
  <c r="C146" i="6"/>
  <c r="C134" i="6"/>
  <c r="C133" i="6"/>
  <c r="C13" i="6" l="1"/>
  <c r="C40" i="6"/>
  <c r="C12" i="6" l="1"/>
  <c r="E260" i="6"/>
  <c r="D260" i="6"/>
  <c r="C260" i="6"/>
  <c r="E257" i="6"/>
  <c r="D257" i="6"/>
  <c r="C257" i="6"/>
  <c r="D255" i="6"/>
  <c r="E252" i="6"/>
  <c r="D252" i="6"/>
  <c r="C252" i="6"/>
  <c r="C245" i="6"/>
  <c r="C244" i="6"/>
  <c r="C242" i="6" s="1"/>
  <c r="E242" i="6"/>
  <c r="D242" i="6"/>
  <c r="D228" i="6" s="1"/>
  <c r="E229" i="6"/>
  <c r="D229" i="6"/>
  <c r="C229" i="6"/>
  <c r="C200" i="6"/>
  <c r="C188" i="6" s="1"/>
  <c r="E188" i="6"/>
  <c r="E186" i="6"/>
  <c r="D186" i="6"/>
  <c r="C186" i="6"/>
  <c r="E184" i="6"/>
  <c r="D184" i="6"/>
  <c r="C184" i="6"/>
  <c r="E182" i="6"/>
  <c r="D182" i="6"/>
  <c r="C182" i="6"/>
  <c r="C181" i="6"/>
  <c r="C180" i="6" s="1"/>
  <c r="E180" i="6"/>
  <c r="D180" i="6"/>
  <c r="E178" i="6"/>
  <c r="D178" i="6"/>
  <c r="C178" i="6"/>
  <c r="C177" i="6"/>
  <c r="C176" i="6" s="1"/>
  <c r="E176" i="6"/>
  <c r="D176" i="6"/>
  <c r="E174" i="6"/>
  <c r="D174" i="6"/>
  <c r="D173" i="6" s="1"/>
  <c r="C174" i="6"/>
  <c r="E169" i="6"/>
  <c r="D169" i="6"/>
  <c r="C169" i="6"/>
  <c r="E165" i="6"/>
  <c r="D165" i="6"/>
  <c r="C165" i="6"/>
  <c r="E156" i="6"/>
  <c r="D156" i="6"/>
  <c r="C156" i="6"/>
  <c r="C155" i="6"/>
  <c r="C153" i="6" s="1"/>
  <c r="E153" i="6"/>
  <c r="D153" i="6"/>
  <c r="E145" i="6"/>
  <c r="D145" i="6"/>
  <c r="C145" i="6"/>
  <c r="E139" i="6"/>
  <c r="D139" i="6"/>
  <c r="C139" i="6"/>
  <c r="E137" i="6"/>
  <c r="D137" i="6"/>
  <c r="C137" i="6"/>
  <c r="E135" i="6"/>
  <c r="D135" i="6"/>
  <c r="C135" i="6"/>
  <c r="C132" i="6"/>
  <c r="E128" i="6"/>
  <c r="D128" i="6"/>
  <c r="C128" i="6"/>
  <c r="E124" i="6"/>
  <c r="D124" i="6"/>
  <c r="C124" i="6"/>
  <c r="E116" i="6"/>
  <c r="E114" i="6" s="1"/>
  <c r="D116" i="6"/>
  <c r="D114" i="6" s="1"/>
  <c r="C116" i="6"/>
  <c r="C114" i="6" s="1"/>
  <c r="E104" i="6"/>
  <c r="D104" i="6"/>
  <c r="C104" i="6"/>
  <c r="E89" i="6"/>
  <c r="D89" i="6"/>
  <c r="C89" i="6"/>
  <c r="E86" i="6"/>
  <c r="D86" i="6"/>
  <c r="C86" i="6"/>
  <c r="E79" i="6"/>
  <c r="D79" i="6"/>
  <c r="C79" i="6"/>
  <c r="E71" i="6"/>
  <c r="E70" i="6" s="1"/>
  <c r="D71" i="6"/>
  <c r="D70" i="6" s="1"/>
  <c r="C71" i="6"/>
  <c r="C70" i="6" s="1"/>
  <c r="E67" i="6"/>
  <c r="D67" i="6"/>
  <c r="C67" i="6"/>
  <c r="E63" i="6"/>
  <c r="D63" i="6"/>
  <c r="C63" i="6"/>
  <c r="E56" i="6"/>
  <c r="E51" i="6" s="1"/>
  <c r="D56" i="6"/>
  <c r="C56" i="6"/>
  <c r="E53" i="6"/>
  <c r="D53" i="6"/>
  <c r="C53" i="6"/>
  <c r="E43" i="6"/>
  <c r="E42" i="6" s="1"/>
  <c r="D43" i="6"/>
  <c r="D42" i="6" s="1"/>
  <c r="C43" i="6"/>
  <c r="C42" i="6" s="1"/>
  <c r="C41" i="6"/>
  <c r="C39" i="6"/>
  <c r="C37" i="6" s="1"/>
  <c r="E39" i="6"/>
  <c r="E37" i="6" s="1"/>
  <c r="D39" i="6"/>
  <c r="D37" i="6" s="1"/>
  <c r="C35" i="6"/>
  <c r="C30" i="6"/>
  <c r="C28" i="6"/>
  <c r="E27" i="6"/>
  <c r="D27" i="6"/>
  <c r="D26" i="6" s="1"/>
  <c r="E26" i="6"/>
  <c r="E21" i="6"/>
  <c r="E20" i="6" s="1"/>
  <c r="D21" i="6"/>
  <c r="D20" i="6" s="1"/>
  <c r="C21" i="6"/>
  <c r="C20" i="6" s="1"/>
  <c r="E12" i="6"/>
  <c r="E11" i="6" s="1"/>
  <c r="D12" i="6"/>
  <c r="D11" i="6" s="1"/>
  <c r="D77" i="6" l="1"/>
  <c r="C27" i="6"/>
  <c r="C26" i="6" s="1"/>
  <c r="E173" i="6"/>
  <c r="E127" i="6" s="1"/>
  <c r="C255" i="6"/>
  <c r="C77" i="6"/>
  <c r="D51" i="6"/>
  <c r="D50" i="6" s="1"/>
  <c r="E77" i="6"/>
  <c r="D127" i="6"/>
  <c r="E228" i="6"/>
  <c r="E50" i="6"/>
  <c r="C51" i="6"/>
  <c r="C50" i="6" s="1"/>
  <c r="E255" i="6"/>
  <c r="C11" i="6"/>
  <c r="C173" i="6"/>
  <c r="C127" i="6" s="1"/>
  <c r="C228" i="6"/>
  <c r="D123" i="6" l="1"/>
  <c r="E123" i="6"/>
  <c r="C123" i="6"/>
  <c r="E282" i="6" l="1"/>
  <c r="D282" i="6"/>
  <c r="C282" i="6"/>
  <c r="C278" i="6"/>
  <c r="D122" i="6" l="1"/>
  <c r="C122" i="6"/>
  <c r="E122" i="6"/>
  <c r="D10" i="6" l="1"/>
  <c r="C10" i="6" l="1"/>
  <c r="E10" i="6"/>
  <c r="E285" i="6" s="1"/>
  <c r="D285" i="6"/>
  <c r="C285" i="6" l="1"/>
</calcChain>
</file>

<file path=xl/sharedStrings.xml><?xml version="1.0" encoding="utf-8"?>
<sst xmlns="http://schemas.openxmlformats.org/spreadsheetml/2006/main" count="461" uniqueCount="440">
  <si>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</si>
  <si>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</si>
  <si>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</si>
  <si>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</si>
  <si>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</si>
  <si>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</si>
  <si>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</si>
  <si>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</si>
  <si>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</si>
  <si>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</si>
  <si>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</si>
  <si>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</si>
  <si>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</si>
  <si>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</si>
  <si>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</si>
  <si>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</si>
  <si>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</si>
  <si>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</si>
  <si>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</si>
  <si>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</si>
  <si>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</si>
  <si>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</si>
  <si>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</si>
  <si>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</si>
  <si>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</si>
  <si>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</si>
  <si>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</si>
  <si>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</si>
  <si>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</si>
  <si>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БЮДЖЕТНОЙ СИСТЕМЫ РОССИЙСКОЙ ФЕДЕРАЦИИ</t>
  </si>
  <si>
    <t>000 2 02 30000 00 0000 150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</si>
  <si>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</si>
  <si>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Прочие субсидии бюджетам городских округов</t>
  </si>
  <si>
    <t>000 2 02 29999 04 0000 150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</si>
  <si>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</si>
  <si>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</si>
  <si>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</si>
  <si>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>000 2 02 27112 04 0011 150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</si>
  <si>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</si>
  <si>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</si>
  <si>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</si>
  <si>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</si>
  <si>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</si>
  <si>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</si>
  <si>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</si>
  <si>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</si>
  <si>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</si>
  <si>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</si>
  <si>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</si>
  <si>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</si>
  <si>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</si>
  <si>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</si>
  <si>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</si>
  <si>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</si>
  <si>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</si>
  <si>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</si>
  <si>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</si>
  <si>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</si>
  <si>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</si>
  <si>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</si>
  <si>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</si>
  <si>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</si>
  <si>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</si>
  <si>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</si>
  <si>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</si>
  <si>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</si>
  <si>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</si>
  <si>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</si>
  <si>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</si>
  <si>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</si>
  <si>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</si>
  <si>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</si>
  <si>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</si>
  <si>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</si>
  <si>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</si>
  <si>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</si>
  <si>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</si>
  <si>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</si>
  <si>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</si>
  <si>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</si>
  <si>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</si>
  <si>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</si>
  <si>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</si>
  <si>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</si>
  <si>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</si>
  <si>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</si>
  <si>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</si>
  <si>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</si>
  <si>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</si>
  <si>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</si>
  <si>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</si>
  <si>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</si>
  <si>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</si>
  <si>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</si>
  <si>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</si>
  <si>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</si>
  <si>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</si>
  <si>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</si>
  <si>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</si>
  <si>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</si>
  <si>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</si>
  <si>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</si>
  <si>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</si>
  <si>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</si>
  <si>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</si>
  <si>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</si>
  <si>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000 1 13 02994 04 0007 130</t>
  </si>
  <si>
    <t>Прочие доходы от компенсации затрат бюджетов городских округов (родительская плата в ДДО)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</si>
  <si>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</si>
  <si>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</si>
  <si>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</si>
  <si>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</si>
  <si>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</si>
  <si>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</si>
  <si>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</si>
  <si>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</si>
  <si>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</si>
  <si>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</si>
  <si>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</si>
  <si>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</si>
  <si>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</si>
  <si>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</si>
  <si>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</si>
  <si>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</si>
  <si>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</si>
  <si>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Плата за размещение отходов производства</t>
  </si>
  <si>
    <t>Плата за сбросы загрязняющих веществ в водные объекты</t>
  </si>
  <si>
    <t>Плата за выбросы загрязняющих веществ в атмосферный воздух стационарными объектами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</si>
  <si>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</si>
  <si>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</si>
  <si>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</si>
  <si>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</si>
  <si>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</si>
  <si>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</si>
  <si>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</si>
  <si>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</si>
  <si>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</si>
  <si>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</si>
  <si>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</si>
  <si>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</si>
  <si>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</si>
  <si>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</si>
  <si>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</si>
  <si>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</si>
  <si>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</si>
  <si>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</si>
  <si>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</si>
  <si>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</si>
  <si>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</si>
  <si>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</si>
  <si>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</si>
  <si>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</si>
  <si>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</si>
  <si>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</si>
  <si>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</si>
  <si>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</si>
  <si>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</si>
  <si>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</si>
  <si>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</si>
  <si>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</si>
  <si>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</si>
  <si>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</si>
  <si>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</si>
  <si>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</si>
  <si>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</si>
  <si>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</si>
  <si>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</si>
  <si>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</si>
  <si>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</si>
  <si>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</si>
  <si>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</si>
  <si>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</si>
  <si>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</si>
  <si>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</si>
  <si>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</si>
  <si>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</si>
  <si>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</si>
  <si>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</si>
  <si>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</si>
  <si>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</si>
  <si>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</si>
  <si>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</si>
  <si>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</si>
  <si>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</si>
  <si>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</si>
  <si>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</si>
  <si>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</si>
  <si>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</si>
  <si>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</si>
  <si>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</si>
  <si>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</si>
  <si>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</si>
  <si>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</si>
  <si>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</si>
  <si>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</si>
  <si>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</si>
  <si>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</si>
  <si>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</si>
  <si>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</si>
  <si>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</si>
  <si>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</si>
  <si>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</si>
  <si>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</si>
  <si>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</si>
  <si>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</si>
  <si>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</si>
  <si>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</si>
  <si>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</si>
  <si>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</si>
  <si>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</si>
  <si>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</si>
  <si>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</si>
  <si>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</si>
  <si>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</si>
  <si>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</si>
  <si>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</si>
  <si>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</si>
  <si>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</si>
  <si>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</si>
  <si>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</si>
  <si>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</si>
  <si>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</si>
  <si>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</si>
  <si>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</si>
  <si>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</si>
  <si>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</si>
  <si>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</si>
  <si>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</si>
  <si>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</si>
  <si>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</si>
  <si>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</si>
  <si>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</si>
  <si>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</si>
  <si>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</si>
  <si>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</si>
  <si>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</si>
  <si>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</si>
  <si>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</si>
  <si>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</si>
  <si>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</si>
  <si>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</si>
  <si>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</si>
  <si>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</si>
  <si>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</si>
  <si>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</si>
  <si>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</si>
  <si>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реализацию отдельных мероприятий муниципальных программ</t>
  </si>
  <si>
    <t xml:space="preserve"> - на проведение работ по капитальному ремонту зданий региональных (муниципальных) общеобразовательных организаций</t>
  </si>
  <si>
    <t xml:space="preserve"> - на оснащение отремонтированных зданий общеобразовательных организаций средствами обучения и воспитания</t>
  </si>
  <si>
    <t xml:space="preserve"> - на строительство (реконструкцию) муниципальных стадионов</t>
  </si>
  <si>
    <t xml:space="preserve"> - на ремонт подъездов в многоквартирных домах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</si>
  <si>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</si>
  <si>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</si>
  <si>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</si>
  <si>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</si>
  <si>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</si>
  <si>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</si>
  <si>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</si>
  <si>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</si>
  <si>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</si>
  <si>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</si>
  <si>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</si>
  <si>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</si>
  <si>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</si>
  <si>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</si>
  <si>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- на создание и ремонт пешеходных коммуникаций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</si>
  <si>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</si>
  <si>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</si>
  <si>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</si>
  <si>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</si>
  <si>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</si>
  <si>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</si>
  <si>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</si>
  <si>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</si>
  <si>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2025 год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</si>
  <si>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</si>
  <si>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</si>
  <si>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</si>
  <si>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</si>
  <si>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</si>
  <si>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</si>
  <si>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</si>
  <si>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</si>
  <si>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по соответствующему платежу)</t>
  </si>
  <si>
    <t>000 1 11 05024 04 0002 120</t>
  </si>
  <si>
    <t>000 1 11 05024 04 2100 120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</si>
  <si>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</si>
  <si>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</si>
  <si>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</si>
  <si>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</si>
  <si>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</si>
  <si>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</si>
  <si>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</si>
  <si>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</si>
  <si>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</si>
  <si>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</si>
  <si>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</si>
  <si>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</si>
  <si>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</t>
  </si>
  <si>
    <t xml:space="preserve"> - на капитальные вложения в объекты инженерной инфраструктуры на территории военных городков (Коммунальное хозяйство)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</si>
  <si>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</si>
  <si>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приобретение музыкальных инструментов для муниципальных организаций дополнительного образования в сфере культуры</t>
  </si>
  <si>
    <t xml:space="preserve"> - на обустройство и установку детских игровых площадок на территории муниципальных образований 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</si>
  <si>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</si>
  <si>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</si>
  <si>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</si>
  <si>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</si>
  <si>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</si>
  <si>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</si>
  <si>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</si>
  <si>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</si>
  <si>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на обеспечение условий для функционирования центров образования естественно-научной и технологической направленностей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</si>
  <si>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</si>
  <si>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</t>
  </si>
  <si>
    <t xml:space="preserve"> - на разработку проектно-сметной документации на проведение капитального ремонта зданий муниципальных общеобразовательных организаций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</si>
  <si>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</si>
  <si>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</si>
  <si>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</si>
  <si>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проведение капитального ремонта муниципальных объектов физической культуры и спорта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</si>
  <si>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</si>
  <si>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</si>
  <si>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>000 2 02 27112 04 0022 150</t>
  </si>
  <si>
    <t xml:space="preserve"> - на устройство систем наружного освещения в рамках реализации проекта «Светлый город»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</si>
  <si>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</si>
  <si>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 xml:space="preserve"> -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</si>
  <si>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</si>
  <si>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</si>
  <si>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</si>
  <si>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</si>
  <si>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</si>
  <si>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</si>
  <si>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</si>
  <si>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</si>
  <si>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</si>
  <si>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</si>
  <si>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по благоустройству территорий в границах земельных участков, принадлежащих на вещном праве муниципальным общеобразовательным организациям в Московской области (Благоустройство территорий муниципальных общеобразовательных организаций, в зданиях которых выполнен капитальный ремонт)</t>
  </si>
  <si>
    <t xml:space="preserve"> - на устройство спортивных и детских площадок на территории муниципальных общеобразовательных организаций 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</si>
  <si>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</si>
  <si>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</si>
  <si>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 xml:space="preserve"> - 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</si>
  <si>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</si>
  <si>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Поступления доходов в бюджет городского округа Ступино Московской области 
на 2024 год и на плановый период 2025-2026 годов</t>
  </si>
  <si>
    <t xml:space="preserve"> 2024 год
(тыс. рублей) </t>
  </si>
  <si>
    <t>2026 год</t>
  </si>
  <si>
    <t>000 1 11 05034 04 0002 120</t>
  </si>
  <si>
    <t>000 1 11 05034 04 0003 120</t>
  </si>
  <si>
    <t>000 1 11 05034 04 0004 120</t>
  </si>
  <si>
    <t>000 1 13 01994 04 0006 130</t>
  </si>
  <si>
    <t>000 1 13 01994 04 0007 130</t>
  </si>
  <si>
    <t>000 1 13 01994 04 0008 130</t>
  </si>
  <si>
    <t>000 1 13 02064 04 0002 130</t>
  </si>
  <si>
    <t>000 1 13 02064 04 0003 130</t>
  </si>
  <si>
    <t>000 1 13 02994 04 0009 130</t>
  </si>
  <si>
    <t xml:space="preserve"> - прочие доходы от компенсации затрат бюджетов городских округов (возврат дебиторской задолженности) (МКУ РС)</t>
  </si>
  <si>
    <t>000 1 13 02994 04 0010 130</t>
  </si>
  <si>
    <t xml:space="preserve"> - прочие доходы от компенсации затрат бюджетов городских округов (возврат дебиторской задолженности) (МКУ СС)</t>
  </si>
  <si>
    <t>Прочие доходы от компенсации затрат бюджетов городских округов (оплата услуг по погребению)  (МКУ ЦБУ)</t>
  </si>
  <si>
    <t xml:space="preserve"> - на создание доступной среды в муниципальных учреждениях культуры </t>
  </si>
  <si>
    <t xml:space="preserve"> -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</si>
  <si>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</si>
  <si>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</si>
  <si>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- на приобретение и установку технических сооружений (устройств) для развлечений, оснащенных электрическим приводом</t>
  </si>
  <si>
    <t xml:space="preserve"> - на обустройство пляжей</t>
  </si>
  <si>
    <t xml:space="preserve"> - на устройство контейнерных площадок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</si>
  <si>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</si>
  <si>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проектирование объектов газификации в сельской местности</t>
  </si>
  <si>
    <t xml:space="preserve"> - на мероприятия по улучшению жилищных условий граждан, проживающих на сельских территориях</t>
  </si>
  <si>
    <t xml:space="preserve"> - проведение работ по капитальному ремонту зданий региональных (муниципальных) общеобразовательных организаций</t>
  </si>
  <si>
    <t xml:space="preserve"> - оснащение отремонтированных зданий общеобразовательных организаций средствами обучения и воспитания)</t>
  </si>
  <si>
    <t xml:space="preserve"> - на проектирование и строительство дошкольных образовательных организаций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</si>
  <si>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</si>
  <si>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</si>
  <si>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 xml:space="preserve"> - на 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 </t>
  </si>
  <si>
    <t xml:space="preserve"> - на cофинансирование расходов на организацию деятельности многофунциональных центров предоставления государственных и муниципальных услуг 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</si>
  <si>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</si>
  <si>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</si>
  <si>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</si>
  <si>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</si>
  <si>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изготовление и установку стел «Город трудовой доблести»</t>
  </si>
  <si>
    <t xml:space="preserve"> - на строительство (реконструкцию) объектов культуры</t>
  </si>
  <si>
    <t xml:space="preserve"> -  реализация на территориях муниципальных образований проектов граждан, сформированных в рамках практик инициативного бюджетирования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</si>
  <si>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(Коммунальное хозяйство)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</si>
  <si>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</si>
  <si>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</si>
  <si>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>000 2 02 25179 04 0000 150</t>
  </si>
  <si>
    <t>000 2 02 25213 04 0000 150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</si>
  <si>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</si>
  <si>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</si>
  <si>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000 2 02 35134 04 0000 150</t>
  </si>
  <si>
    <t>000 2 02 35176 04 0000 150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</si>
  <si>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</si>
  <si>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000 2 02 45179 04 0000 150</t>
  </si>
  <si>
    <t xml:space="preserve"> - на сохранение достигнутого уровня заработной платы работников муниципальных учреждений культуры</t>
  </si>
  <si>
    <t xml:space="preserve"> - на сохранение достигнутого уровня заработной платы отдельных категорий работников в сферах здравоохранения, культуры</t>
  </si>
  <si>
    <t xml:space="preserve"> - на реализацию отдельных мероприятий муниципальных программ в сфере образования</t>
  </si>
  <si>
    <t xml:space="preserve"> - на организацию деятельности единых дежурно-диспетчерских служб, действующих на территории Московской области, по обеспечению круглосуточного приема вызовов, обработку и передачу в диспетчерские службы информации (о происшествиях или чрезвычайных ситуациях) для организации реагирования, в том числе экстренного</t>
  </si>
  <si>
    <t xml:space="preserve"> - на 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</t>
  </si>
  <si>
    <t xml:space="preserve"> - на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в Московской области</t>
  </si>
  <si>
    <t xml:space="preserve"> - организация консультирования граждан по вопросам частичной мобилизации кол-центрами многофункциональных центров предоставления государственных и муниципальных услуг</t>
  </si>
  <si>
    <t>2 18 04010 04 0000 150</t>
  </si>
  <si>
    <t>2 18 04020 04 0000 150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</si>
  <si>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</si>
  <si>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</si>
  <si>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t xml:space="preserve"> - на реализацию мероприятий по улучшению жилищных условий многодетных семей</t>
  </si>
  <si>
    <t xml:space="preserve"> - на строительство и реконструкцию сетей водоснабжения, водоотведения,теплоснабжения</t>
  </si>
  <si>
    <r>
  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  </r>
    <r>
      <rPr>
        <b/>
        <i/>
        <sz val="12"/>
        <rFont val="Arial"/>
        <family val="2"/>
        <charset val="204"/>
      </rPr>
      <t>,</t>
    </r>
    <r>
      <rPr>
        <i/>
        <sz val="12"/>
        <rFont val="Arial"/>
        <family val="2"/>
        <charset val="204"/>
      </rPr>
      <t xml:space="preserve">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</si>
  <si>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</si>
  <si>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 xml:space="preserve">(строительство школы на 825 мест, мкр.Центральный) 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</si>
  <si>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</si>
  <si>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r>
      <t xml:space="preserve"> - на капитальные вложения в общеобразовательные организации в целях обеспечения односменного режима обучения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</si>
  <si>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r>
      <t xml:space="preserve"> - на капитальные вложения в объекты общего образования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</si>
  <si>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t>000 1 12 01010 01 6000 120</t>
  </si>
  <si>
    <t>000 1 12 01030 01 6000 120</t>
  </si>
  <si>
    <t>000 1 12 01041 01 6000 120</t>
  </si>
  <si>
    <t>000 1 12 01042 01 6000 120</t>
  </si>
  <si>
    <r>
      <t xml:space="preserve"> - на обеспечение мероприятий по переселению граждан из аварийного жилищного фонда, признанного аварийным </t>
    </r>
    <r>
      <rPr>
        <b/>
        <i/>
        <sz val="12"/>
        <rFont val="Arial"/>
        <family val="2"/>
        <charset val="204"/>
      </rPr>
      <t>до</t>
    </r>
    <r>
      <rPr>
        <i/>
        <sz val="12"/>
        <rFont val="Arial"/>
        <family val="2"/>
        <charset val="204"/>
      </rPr>
      <t xml:space="preserve"> 1 января 2017 года</t>
    </r>
  </si>
  <si>
    <r>
      <t xml:space="preserve"> - на обеспечение мероприятий по переселению граждан из аварийного жилищного фонда, признанного таковым </t>
    </r>
    <r>
      <rPr>
        <b/>
        <i/>
        <sz val="12"/>
        <rFont val="Arial"/>
        <family val="2"/>
        <charset val="204"/>
      </rPr>
      <t>после</t>
    </r>
    <r>
      <rPr>
        <i/>
        <sz val="12"/>
        <rFont val="Arial"/>
        <family val="2"/>
        <charset val="204"/>
      </rPr>
      <t xml:space="preserve"> 1 января 2017 года</t>
    </r>
  </si>
  <si>
    <t>000 2 02 25229 04 0000 150</t>
  </si>
  <si>
    <t>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</si>
  <si>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000 2 02 25239 04 0000 150</t>
  </si>
  <si>
    <t>Субсидии бюджетам городских округов на модернизацию инфраструктуры общего образования в отдельных субъектах Российской Федерации</t>
  </si>
  <si>
    <t>000 2 02 25239 04 0002 150</t>
  </si>
  <si>
    <r>
      <t xml:space="preserve"> - на модернизацию инфраструктуры общего образования в отдельных субъектах Российской Федерации </t>
    </r>
    <r>
      <rPr>
        <i/>
        <sz val="12"/>
        <color rgb="FF00B050"/>
        <rFont val="Arial"/>
        <family val="2"/>
        <charset val="204"/>
      </rPr>
      <t>(строительство школы на 825 мест, мкр Юго-Западный г.Ступино)</t>
    </r>
  </si>
  <si>
    <t>000 2 02 25239 04 0003 150</t>
  </si>
  <si>
    <t>000 2 02 25239 04 0011 150</t>
  </si>
  <si>
    <r>
      <t xml:space="preserve"> - на модернизацию инфраструктуры общего образования в отдельных субъектах Российской Федерации </t>
    </r>
    <r>
      <rPr>
        <i/>
        <sz val="12"/>
        <color rgb="FF00B050"/>
        <rFont val="Arial"/>
        <family val="2"/>
        <charset val="204"/>
      </rPr>
      <t>(строительство школы на 550 мест, квартал Надежда г.Ступино)</t>
    </r>
  </si>
  <si>
    <r>
      <t xml:space="preserve"> - на модернизацию инфраструктуры общего образования в отдельных субъектах Российской Федерации </t>
    </r>
    <r>
      <rPr>
        <i/>
        <sz val="12"/>
        <color rgb="FF00B050"/>
        <rFont val="Arial"/>
        <family val="2"/>
        <charset val="204"/>
      </rPr>
      <t>(пристройка Верзиловская школа)</t>
    </r>
  </si>
  <si>
    <t xml:space="preserve"> - на реализацию программ формирования современной городской среды в части благоустройства общественных территорий (Бульвар Победы)</t>
  </si>
  <si>
    <t xml:space="preserve"> - на реализацию мероприятий по строительству и реконструкции сетей теплоснабжения муниципальной собственности</t>
  </si>
  <si>
    <t xml:space="preserve"> - на реализацию мероприятий по строительству и реконструкции объектов теплоснабжения </t>
  </si>
  <si>
    <t xml:space="preserve"> - на реализацию мероприятий по капитальному ремонту сетей теплоснабжения на территории муниципальных образований</t>
  </si>
  <si>
    <t xml:space="preserve"> - на реализацию мероприятий по капитальному ремонту объектов теплоснабжения</t>
  </si>
  <si>
    <t xml:space="preserve"> - 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</si>
  <si>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 xml:space="preserve"> - на реализацию первоочередных мероприятий по капитальному ремонту сетей теплоснабжения</t>
  </si>
  <si>
    <t xml:space="preserve"> -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</si>
  <si>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 xml:space="preserve"> - на реализацию первоочередных мероприятий по капитальному ремонту, приобретению, монтажу и вводу в эксплуатацию объектов теплоснабжения (в том числе технологическое присоединение)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</si>
  <si>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</t>
  </si>
  <si>
    <t>«Приложение 1
к решению Совета депутатов
городского округа Ступино Московской области
«О бюджете городского округа Ступино
Московской области на 2024 год и 
на плановый период 2025-2026 годов»
от 15 декабря 2023 №173/18</t>
  </si>
  <si>
    <t>»</t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</si>
  <si>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15.12.2023 № 173/18 «О бюджете городского округа Ступино Московской области на 2024 год и 
на плановый период 2025-2026 годов»
от «18»октября 2024г № 278/29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</si>
</sst>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-* #,##0.00\ _₽_-;\-* #,##0.00\ _₽_-;_-* &quot;-&quot;??\ _₽_-;_-@_-"/>
    <numFmt numFmtId="166" formatCode="#,##0.00000"/>
    <numFmt numFmtId="167" formatCode="#,##0.0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i/>
      <sz val="12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i/>
      <sz val="12"/>
      <color rgb="FF00B050"/>
      <name val="Arial"/>
      <family val="2"/>
      <charset val="204"/>
    </font>
    <font>
      <sz val="12"/>
      <name val="Bookman Old Style"/>
      <family val="1"/>
      <charset val="204"/>
    </font>
    <font>
      <sz val="8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2">
    <xf numFmtId="0" fontId="0" fillId="0" borderId="0"/>
    <xf numFmtId="0" fontId="4" fillId="0" borderId="2"/>
    <xf numFmtId="164" fontId="5" fillId="0" borderId="2" applyFont="0" applyFill="0" applyBorder="0" applyAlignment="0" applyProtection="0"/>
    <xf numFmtId="0" fontId="5" fillId="0" borderId="2"/>
    <xf numFmtId="0" fontId="6" fillId="0" borderId="2"/>
    <xf numFmtId="0" fontId="7" fillId="0" borderId="2"/>
    <xf numFmtId="0" fontId="3" fillId="0" borderId="2"/>
    <xf numFmtId="0" fontId="8" fillId="0" borderId="2"/>
    <xf numFmtId="0" fontId="7" fillId="0" borderId="2"/>
    <xf numFmtId="0" fontId="2" fillId="0" borderId="2"/>
    <xf numFmtId="0" fontId="2" fillId="0" borderId="2"/>
    <xf numFmtId="0" fontId="5" fillId="0" borderId="2"/>
    <xf numFmtId="0" fontId="2" fillId="0" borderId="2"/>
    <xf numFmtId="165" fontId="5" fillId="0" borderId="2" applyFont="0" applyFill="0" applyBorder="0" applyAlignment="0" applyProtection="0"/>
    <xf numFmtId="0" fontId="5" fillId="0" borderId="2"/>
    <xf numFmtId="0" fontId="3" fillId="0" borderId="2"/>
    <xf numFmtId="0" fontId="13" fillId="0" borderId="2" applyNumberFormat="0" applyFill="0" applyBorder="0" applyAlignment="0" applyProtection="0">
      <alignment vertical="top"/>
      <protection locked="0"/>
    </xf>
    <xf numFmtId="0" fontId="7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5" fillId="0" borderId="2"/>
    <xf numFmtId="0" fontId="6" fillId="0" borderId="2"/>
    <xf numFmtId="0" fontId="7" fillId="0" borderId="2"/>
    <xf numFmtId="0" fontId="1" fillId="0" borderId="2"/>
    <xf numFmtId="0" fontId="7" fillId="0" borderId="2"/>
    <xf numFmtId="0" fontId="5" fillId="0" borderId="2"/>
    <xf numFmtId="0" fontId="1" fillId="0" borderId="2"/>
    <xf numFmtId="0" fontId="6" fillId="0" borderId="2"/>
    <xf numFmtId="0" fontId="1" fillId="0" borderId="2"/>
    <xf numFmtId="0" fontId="1" fillId="0" borderId="2"/>
    <xf numFmtId="0" fontId="6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8" fillId="0" borderId="2"/>
    <xf numFmtId="0" fontId="18" fillId="0" borderId="2"/>
    <xf numFmtId="0" fontId="5" fillId="0" borderId="2"/>
    <xf numFmtId="0" fontId="1" fillId="0" borderId="2"/>
    <xf numFmtId="0" fontId="7" fillId="0" borderId="2"/>
    <xf numFmtId="0" fontId="3" fillId="0" borderId="2"/>
    <xf numFmtId="0" fontId="5" fillId="0" borderId="2"/>
    <xf numFmtId="0" fontId="6" fillId="0" borderId="2"/>
    <xf numFmtId="0" fontId="6" fillId="0" borderId="2"/>
    <xf numFmtId="0" fontId="1" fillId="0" borderId="2"/>
    <xf numFmtId="0" fontId="1" fillId="0" borderId="2"/>
    <xf numFmtId="0" fontId="20" fillId="0" borderId="2"/>
    <xf numFmtId="0" fontId="1" fillId="0" borderId="2"/>
    <xf numFmtId="0" fontId="7" fillId="0" borderId="2"/>
    <xf numFmtId="0" fontId="1" fillId="0" borderId="2"/>
    <xf numFmtId="0" fontId="1" fillId="0" borderId="2"/>
    <xf numFmtId="0" fontId="1" fillId="0" borderId="2"/>
    <xf numFmtId="0" fontId="6" fillId="0" borderId="2"/>
    <xf numFmtId="0" fontId="1" fillId="0" borderId="2"/>
    <xf numFmtId="0" fontId="1" fillId="0" borderId="2"/>
    <xf numFmtId="0" fontId="1" fillId="0" borderId="2"/>
    <xf numFmtId="0" fontId="5" fillId="0" borderId="2"/>
    <xf numFmtId="0" fontId="7" fillId="0" borderId="2"/>
    <xf numFmtId="0" fontId="1" fillId="0" borderId="2"/>
    <xf numFmtId="0" fontId="19" fillId="0" borderId="2" applyFill="0" applyProtection="0"/>
    <xf numFmtId="0" fontId="1" fillId="0" borderId="2"/>
    <xf numFmtId="0" fontId="3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3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6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165" fontId="1" fillId="0" borderId="2" applyFont="0" applyFill="0" applyBorder="0" applyAlignment="0" applyProtection="0"/>
    <xf numFmtId="164" fontId="5" fillId="0" borderId="2" applyFont="0" applyFill="0" applyBorder="0" applyAlignment="0" applyProtection="0"/>
  </cellStyleXfs>
  <cellXfs count="80">
    <xf numFmtId="0" fontId="0" fillId="0" borderId="0" xfId="0"/>
    <xf numFmtId="0" fontId="10" fillId="0" borderId="2" xfId="1" applyFont="1" applyFill="1" applyAlignment="1">
      <alignment vertical="center" wrapText="1"/>
    </xf>
    <xf numFmtId="0" fontId="10" fillId="0" borderId="2" xfId="1" applyFont="1" applyFill="1" applyAlignment="1">
      <alignment horizontal="center" vertical="center"/>
    </xf>
    <xf numFmtId="0" fontId="10" fillId="0" borderId="2" xfId="1" applyFont="1" applyFill="1" applyAlignment="1">
      <alignment vertical="center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0" fontId="9" fillId="0" borderId="2" xfId="1" applyFont="1" applyFill="1" applyAlignment="1">
      <alignment vertical="center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1"/>
    </xf>
    <xf numFmtId="1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2"/>
    </xf>
    <xf numFmtId="0" fontId="11" fillId="0" borderId="2" xfId="1" applyFont="1" applyFill="1" applyAlignment="1">
      <alignment vertical="center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10" fillId="0" borderId="1" xfId="3" applyNumberFormat="1" applyFont="1" applyFill="1" applyBorder="1" applyAlignment="1" applyProtection="1">
      <alignment horizontal="left" vertical="center" wrapText="1" inden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3"/>
    </xf>
    <xf numFmtId="1" fontId="9" fillId="0" borderId="3" xfId="1" applyNumberFormat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 wrapText="1" indent="1"/>
    </xf>
    <xf numFmtId="49" fontId="11" fillId="0" borderId="1" xfId="3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0" fontId="11" fillId="0" borderId="2" xfId="1" applyFont="1" applyFill="1" applyAlignment="1" applyProtection="1">
      <alignment vertical="center"/>
      <protection locked="0"/>
    </xf>
    <xf numFmtId="1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1" fillId="0" borderId="3" xfId="1" applyNumberFormat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9" fillId="0" borderId="2" xfId="1" applyFont="1" applyFill="1" applyAlignment="1">
      <alignment vertical="center" wrapText="1"/>
    </xf>
    <xf numFmtId="166" fontId="10" fillId="0" borderId="2" xfId="1" applyNumberFormat="1" applyFont="1" applyFill="1" applyAlignment="1">
      <alignment vertical="center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 indent="2"/>
    </xf>
    <xf numFmtId="166" fontId="10" fillId="0" borderId="2" xfId="1" applyNumberFormat="1" applyFont="1" applyFill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1" fontId="10" fillId="0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49" fontId="11" fillId="0" borderId="1" xfId="4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6" fontId="16" fillId="0" borderId="1" xfId="1" applyNumberFormat="1" applyFont="1" applyFill="1" applyBorder="1" applyAlignment="1">
      <alignment horizontal="center" vertical="center" wrapText="1"/>
    </xf>
    <xf numFmtId="0" fontId="9" fillId="0" borderId="2" xfId="1" applyFont="1" applyFill="1" applyAlignment="1">
      <alignment horizontal="center" vertical="center" wrapText="1"/>
    </xf>
    <xf numFmtId="0" fontId="11" fillId="0" borderId="1" xfId="3" applyFont="1" applyBorder="1" applyAlignment="1">
      <alignment horizontal="left" vertical="center" wrapText="1" indent="2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49" fontId="11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0" fontId="21" fillId="0" borderId="2" xfId="1" applyFont="1" applyFill="1" applyAlignment="1">
      <alignment horizontal="center" vertical="center" wrapText="1"/>
    </xf>
    <xf numFmtId="166" fontId="21" fillId="0" borderId="2" xfId="1" applyNumberFormat="1" applyFont="1" applyFill="1" applyAlignment="1">
      <alignment horizontal="center" vertical="center" wrapText="1"/>
    </xf>
    <xf numFmtId="0" fontId="22" fillId="0" borderId="2" xfId="1" applyFont="1" applyFill="1" applyAlignment="1">
      <alignment vertical="center"/>
    </xf>
    <xf numFmtId="166" fontId="22" fillId="0" borderId="2" xfId="1" applyNumberFormat="1" applyFont="1" applyFill="1" applyAlignment="1">
      <alignment vertical="center"/>
    </xf>
    <xf numFmtId="0" fontId="22" fillId="0" borderId="2" xfId="1" applyFont="1" applyFill="1" applyAlignment="1">
      <alignment vertical="center" wrapText="1"/>
    </xf>
    <xf numFmtId="0" fontId="22" fillId="0" borderId="2" xfId="1" applyFont="1" applyFill="1" applyAlignment="1">
      <alignment horizontal="right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167" fontId="9" fillId="0" borderId="1" xfId="2" applyNumberFormat="1" applyFont="1" applyFill="1" applyBorder="1" applyAlignment="1" applyProtection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1" fillId="2" borderId="1" xfId="2" applyNumberFormat="1" applyFont="1" applyFill="1" applyBorder="1" applyAlignment="1" applyProtection="1">
      <alignment horizontal="center" vertical="center"/>
    </xf>
    <xf numFmtId="167" fontId="11" fillId="0" borderId="1" xfId="2" applyNumberFormat="1" applyFont="1" applyFill="1" applyBorder="1" applyAlignment="1" applyProtection="1">
      <alignment horizontal="center" vertical="center"/>
    </xf>
    <xf numFmtId="167" fontId="10" fillId="0" borderId="1" xfId="2" applyNumberFormat="1" applyFont="1" applyFill="1" applyBorder="1" applyAlignment="1">
      <alignment horizontal="center" vertical="center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center" wrapText="1"/>
    </xf>
    <xf numFmtId="167" fontId="11" fillId="0" borderId="3" xfId="2" applyNumberFormat="1" applyFont="1" applyFill="1" applyBorder="1" applyAlignment="1" applyProtection="1">
      <alignment horizontal="center" vertical="center"/>
    </xf>
    <xf numFmtId="167" fontId="11" fillId="2" borderId="1" xfId="1" applyNumberFormat="1" applyFont="1" applyFill="1" applyBorder="1" applyAlignment="1">
      <alignment horizontal="center" vertical="center" wrapText="1"/>
    </xf>
    <xf numFmtId="167" fontId="9" fillId="0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Fill="1" applyBorder="1" applyAlignment="1">
      <alignment horizontal="center" vertical="center"/>
    </xf>
    <xf numFmtId="166" fontId="7" fillId="0" borderId="2" xfId="1" applyNumberFormat="1" applyFont="1" applyAlignment="1">
      <alignment horizontal="right" vertical="center" wrapText="1"/>
    </xf>
    <xf numFmtId="0" fontId="23" fillId="0" borderId="2" xfId="0" applyFont="1" applyBorder="1" applyAlignment="1">
      <alignment horizontal="right"/>
    </xf>
    <xf numFmtId="166" fontId="7" fillId="0" borderId="2" xfId="1" applyNumberFormat="1" applyFont="1" applyAlignment="1">
      <alignment horizontal="left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Font="1" applyFill="1" applyAlignment="1">
      <alignment horizontal="center" vertical="center" wrapText="1"/>
    </xf>
  </cellXfs>
  <cellStyles count="132">
    <cellStyle name="Гиперссылка 2" xfId="16" xr:uid="{00000000-0005-0000-0000-000000000000}"/>
    <cellStyle name="Обычный" xfId="0" builtinId="0"/>
    <cellStyle name="Обычный 10" xfId="18" xr:uid="{1924B6BE-CFED-46AC-A671-0AF72FF0B681}"/>
    <cellStyle name="Обычный 10 2" xfId="19" xr:uid="{808C5F33-2E7D-448B-8004-6EF2F39CEB4D}"/>
    <cellStyle name="Обычный 10 3" xfId="20" xr:uid="{D0EF61BE-FB2B-4423-B728-0959138D74FD}"/>
    <cellStyle name="Обычный 10 4" xfId="21" xr:uid="{EA98A0CF-F8E7-4ADC-AF0A-F59DFBE51C8E}"/>
    <cellStyle name="Обычный 11" xfId="22" xr:uid="{3CD58ABE-2B2B-4C52-9ED8-6D0DEF5846C1}"/>
    <cellStyle name="Обычный 11 2" xfId="23" xr:uid="{29730204-76C2-407D-ADEB-0570A6EF48D3}"/>
    <cellStyle name="Обычный 11 3" xfId="24" xr:uid="{62DAD800-31AA-4307-B2E8-0FD54740F784}"/>
    <cellStyle name="Обычный 11 4" xfId="25" xr:uid="{19246383-50DB-4416-BE29-7361B502E673}"/>
    <cellStyle name="Обычный 12" xfId="26" xr:uid="{DE5FA96C-6131-4D53-A979-F1A3D6EE9E35}"/>
    <cellStyle name="Обычный 12 2" xfId="27" xr:uid="{FCFFC469-5688-487B-BA21-53D7FC88E7F7}"/>
    <cellStyle name="Обычный 12 3" xfId="28" xr:uid="{C001FBFF-C607-48A6-869C-A69CB92C8665}"/>
    <cellStyle name="Обычный 12 4" xfId="29" xr:uid="{9D086934-2D3F-4045-9B70-DA8ED9E7541C}"/>
    <cellStyle name="Обычный 13" xfId="30" xr:uid="{AD8785A3-9EC8-4774-BA34-F6CE6CE1FAFE}"/>
    <cellStyle name="Обычный 13 2" xfId="31" xr:uid="{D85DC9BF-4FC5-41DD-AFA0-D6B63C578E75}"/>
    <cellStyle name="Обычный 13 3" xfId="32" xr:uid="{8DFDC566-7373-41BD-ABD1-52E31236EE5D}"/>
    <cellStyle name="Обычный 13 4" xfId="33" xr:uid="{6C251A32-2FE4-4803-9883-5EAA66B6C6C5}"/>
    <cellStyle name="Обычный 14" xfId="34" xr:uid="{BF22C513-670F-4C28-9BC3-5F7E68321455}"/>
    <cellStyle name="Обычный 14 2" xfId="35" xr:uid="{12538A45-0294-4E2F-A2DE-5B7EB6100029}"/>
    <cellStyle name="Обычный 14 3" xfId="36" xr:uid="{8CDCA012-EF66-41BB-A5E2-6455E3E3B190}"/>
    <cellStyle name="Обычный 14 4" xfId="37" xr:uid="{8AD21131-89EE-44DB-8021-DC9EEE4BD26B}"/>
    <cellStyle name="Обычный 15" xfId="38" xr:uid="{F34EAE61-5D58-4242-889F-4331E7479919}"/>
    <cellStyle name="Обычный 15 2" xfId="39" xr:uid="{FCF475F7-1D13-4711-AB87-D4D7291ACB3C}"/>
    <cellStyle name="Обычный 15 3" xfId="40" xr:uid="{CEE7F441-08EA-4C59-9E14-D499DC3B1751}"/>
    <cellStyle name="Обычный 16" xfId="41" xr:uid="{02C83A04-EF22-4633-9F2A-2A6AE0CA8767}"/>
    <cellStyle name="Обычный 16 2" xfId="42" xr:uid="{547658E6-2718-4986-A9A7-878AC38AA2E4}"/>
    <cellStyle name="Обычный 16 3" xfId="43" xr:uid="{6660AE6A-4A87-470F-8D0D-594C83167BAE}"/>
    <cellStyle name="Обычный 17" xfId="44" xr:uid="{B1F667A5-9FF6-4FCF-B400-1B47512647A5}"/>
    <cellStyle name="Обычный 17 2" xfId="45" xr:uid="{35D3CD0C-E59E-4CFB-A4E8-01BFB41C8AC1}"/>
    <cellStyle name="Обычный 18" xfId="46" xr:uid="{6A3086CE-3A0E-4EE6-9940-B7C0B687065A}"/>
    <cellStyle name="Обычный 18 2" xfId="47" xr:uid="{AB47EC03-9C6F-40BF-B857-325F50A2DF72}"/>
    <cellStyle name="Обычный 19" xfId="48" xr:uid="{6717B60B-5326-4500-BCD2-030785E3EE8C}"/>
    <cellStyle name="Обычный 19 2" xfId="49" xr:uid="{433D42FB-3037-4509-8F83-33FAE0AAE8E1}"/>
    <cellStyle name="Обычный 2" xfId="3" xr:uid="{00000000-0005-0000-0000-000002000000}"/>
    <cellStyle name="Обычный 2 2" xfId="4" xr:uid="{00000000-0005-0000-0000-000003000000}"/>
    <cellStyle name="Обычный 2 2 2" xfId="51" xr:uid="{07FC6626-474C-46C8-A24E-ED716B4FC28A}"/>
    <cellStyle name="Обычный 2 2 3" xfId="52" xr:uid="{1DDDB874-882B-4031-968E-E400CC0EFABF}"/>
    <cellStyle name="Обычный 2 2 4" xfId="53" xr:uid="{9443B992-516D-4DCC-886E-B23A321383F5}"/>
    <cellStyle name="Обычный 2 2 5" xfId="50" xr:uid="{877E3A4C-7CF0-4504-93DB-0E9AA88D2DF6}"/>
    <cellStyle name="Обычный 2 3" xfId="8" xr:uid="{00000000-0005-0000-0000-000004000000}"/>
    <cellStyle name="Обычный 2 3 2" xfId="55" xr:uid="{CDA5EB56-42FE-4307-A945-83F33D41C7D3}"/>
    <cellStyle name="Обычный 2 3 3" xfId="56" xr:uid="{0B722811-F59A-4FBD-9C1F-268B05F9F764}"/>
    <cellStyle name="Обычный 2 3 4" xfId="54" xr:uid="{C82D53D8-D840-46FB-A078-2989B2A076EC}"/>
    <cellStyle name="Обычный 2 4" xfId="57" xr:uid="{C7ABECE1-8111-4BEC-B117-63F23E7F2F95}"/>
    <cellStyle name="Обычный 2 4 2" xfId="58" xr:uid="{7D923E71-5BF7-419A-84B4-08680AA1F3FF}"/>
    <cellStyle name="Обычный 2 5" xfId="59" xr:uid="{97140DCF-8DED-4791-8B0E-866573949E34}"/>
    <cellStyle name="Обычный 2 6" xfId="60" xr:uid="{35687A93-5BB0-40D8-BA07-9C6134FB98AC}"/>
    <cellStyle name="Обычный 2 7" xfId="61" xr:uid="{D414C15C-C0D0-4EC2-8A9B-67150B5C689A}"/>
    <cellStyle name="Обычный 20" xfId="62" xr:uid="{594EAEC1-4E17-430F-8990-D3EFB1D79F30}"/>
    <cellStyle name="Обычный 20 2" xfId="63" xr:uid="{35DA4205-B396-4265-A6BD-65622E2328CD}"/>
    <cellStyle name="Обычный 21" xfId="64" xr:uid="{FA942240-DABF-4224-97BE-C89CF2894E82}"/>
    <cellStyle name="Обычный 21 2" xfId="65" xr:uid="{1607BDEF-8B0B-41BF-B123-FBB57A8C0655}"/>
    <cellStyle name="Обычный 22" xfId="66" xr:uid="{EA46A715-6280-40BB-9125-DD6DF83E7BA7}"/>
    <cellStyle name="Обычный 22 2" xfId="67" xr:uid="{348A9F79-E0D6-4F4F-ACCA-1F6D25F85E78}"/>
    <cellStyle name="Обычный 23" xfId="68" xr:uid="{06F8EEAA-DDFA-4C83-828E-91E7FD48507B}"/>
    <cellStyle name="Обычный 23 2" xfId="69" xr:uid="{2D64DB4F-A0A2-4A22-86C5-4399D05B9E0D}"/>
    <cellStyle name="Обычный 24" xfId="70" xr:uid="{5834CC0E-5F92-4CA4-8654-4AB8E52D3355}"/>
    <cellStyle name="Обычный 24 2" xfId="71" xr:uid="{D459DD5F-97E5-4694-A187-F4794A9E0F88}"/>
    <cellStyle name="Обычный 25" xfId="72" xr:uid="{4538ECD5-F803-43CD-B609-B09CA2099894}"/>
    <cellStyle name="Обычный 25 2" xfId="73" xr:uid="{2BD11EDC-6C3B-4283-A0F8-9474C92A1021}"/>
    <cellStyle name="Обычный 26" xfId="74" xr:uid="{7BBF79AC-504E-4FE7-8F23-275D0F6D7348}"/>
    <cellStyle name="Обычный 26 2" xfId="75" xr:uid="{5EABCDD2-2CBB-4599-9432-B016FCF1B42B}"/>
    <cellStyle name="Обычный 27" xfId="76" xr:uid="{51975EC6-135F-40B6-85A8-E3C3DD84B125}"/>
    <cellStyle name="Обычный 27 2" xfId="77" xr:uid="{E464D17A-3C3C-4678-BD97-63DA329692E0}"/>
    <cellStyle name="Обычный 28" xfId="78" xr:uid="{A3133CAC-2572-4922-9E6A-A942E1A6B287}"/>
    <cellStyle name="Обычный 28 2" xfId="79" xr:uid="{5633B1D6-20C1-45E7-87F3-BD357388F322}"/>
    <cellStyle name="Обычный 29" xfId="80" xr:uid="{44B4B126-4577-4B78-8E9A-6CB0D796F6ED}"/>
    <cellStyle name="Обычный 3" xfId="7" xr:uid="{00000000-0005-0000-0000-000005000000}"/>
    <cellStyle name="Обычный 3 2" xfId="11" xr:uid="{00000000-0005-0000-0000-000006000000}"/>
    <cellStyle name="Обычный 3 2 2" xfId="82" xr:uid="{0212ADAA-D182-4B06-BEB2-7F0C6B3E2DB1}"/>
    <cellStyle name="Обычный 3 2 3" xfId="83" xr:uid="{74CCE9AB-9A25-492B-86D6-70DAFCE0CC78}"/>
    <cellStyle name="Обычный 3 2 4" xfId="81" xr:uid="{98647A10-DB4F-47EE-9D1C-B8D93A95C736}"/>
    <cellStyle name="Обычный 3 3" xfId="15" xr:uid="{00000000-0005-0000-0000-000007000000}"/>
    <cellStyle name="Обычный 3 3 2" xfId="85" xr:uid="{C594F5BF-9F81-4F51-BDCB-935A51FC7A94}"/>
    <cellStyle name="Обычный 3 3 3" xfId="84" xr:uid="{DAAABD31-6F0B-48DD-B31F-1C4BFB3029B6}"/>
    <cellStyle name="Обычный 3 4" xfId="17" xr:uid="{00000000-0005-0000-0000-000008000000}"/>
    <cellStyle name="Обычный 3 5" xfId="86" xr:uid="{EFDD47F8-54FE-49C5-B1FB-0E8BD98388FE}"/>
    <cellStyle name="Обычный 30" xfId="87" xr:uid="{1D6C48A2-2AC9-449A-A474-6781A0335E83}"/>
    <cellStyle name="Обычный 31" xfId="88" xr:uid="{24C3C9F5-EFAA-4B90-9856-CAC0155D8FAF}"/>
    <cellStyle name="Обычный 4" xfId="5" xr:uid="{00000000-0005-0000-0000-000009000000}"/>
    <cellStyle name="Обычный 4 2" xfId="10" xr:uid="{00000000-0005-0000-0000-00000A000000}"/>
    <cellStyle name="Обычный 4 2 2" xfId="90" xr:uid="{E503CC41-3F9D-4359-802F-3D03FA4460C8}"/>
    <cellStyle name="Обычный 4 2 3" xfId="91" xr:uid="{C16753D7-0568-4B6C-867E-25BC1BF5AE2D}"/>
    <cellStyle name="Обычный 4 2 4" xfId="89" xr:uid="{4ED29D83-EE37-4262-8F36-ECDC6DD9D133}"/>
    <cellStyle name="Обычный 4 3" xfId="92" xr:uid="{3793609F-A910-4FA2-BBA0-552930D83348}"/>
    <cellStyle name="Обычный 4 3 2" xfId="93" xr:uid="{E9B7DE45-ECC3-4EC2-8B26-CF764A25DDA1}"/>
    <cellStyle name="Обычный 4 4" xfId="94" xr:uid="{63F823A8-65B2-40BD-8962-F2898A366697}"/>
    <cellStyle name="Обычный 4 5" xfId="95" xr:uid="{B52ACFC7-3B6A-4351-A26C-2E1D4DCFBD4C}"/>
    <cellStyle name="Обычный 4 6" xfId="96" xr:uid="{1055F568-CDA9-4403-A8B1-6249DA02BEE2}"/>
    <cellStyle name="Обычный 4 7" xfId="97" xr:uid="{7202796D-5C5C-4D24-8C28-6E7EBA9FB749}"/>
    <cellStyle name="Обычный 49" xfId="98" xr:uid="{0E0A1404-1522-454F-B747-9311664E641D}"/>
    <cellStyle name="Обычный 5" xfId="6" xr:uid="{00000000-0005-0000-0000-00000B000000}"/>
    <cellStyle name="Обычный 5 2" xfId="14" xr:uid="{00000000-0005-0000-0000-00000C000000}"/>
    <cellStyle name="Обычный 5 2 2" xfId="101" xr:uid="{809B441A-DDE1-4C42-B6F5-E83D6472C64B}"/>
    <cellStyle name="Обычный 5 2 3" xfId="102" xr:uid="{8F5DE182-FCF4-47EB-8AAD-8ED06913A010}"/>
    <cellStyle name="Обычный 5 2 4" xfId="100" xr:uid="{BECBC2CD-949E-49E9-BF54-C4C1FFCD8FE4}"/>
    <cellStyle name="Обычный 5 3" xfId="103" xr:uid="{B120010D-7C38-417A-A67D-4C3A0DD0186B}"/>
    <cellStyle name="Обычный 5 3 2" xfId="104" xr:uid="{C6386CC4-A2C5-4517-857C-9D17DC1C5CD7}"/>
    <cellStyle name="Обычный 5 4" xfId="105" xr:uid="{3F62D550-C1B4-4525-9976-B406206B52F2}"/>
    <cellStyle name="Обычный 5 4 2" xfId="106" xr:uid="{C9000CA7-3771-4A8E-BB96-E0723B0DCF32}"/>
    <cellStyle name="Обычный 5 5" xfId="99" xr:uid="{19D15F8D-1327-4D62-B24E-9FDC0B4FE551}"/>
    <cellStyle name="Обычный 575 2 3 6 5" xfId="9" xr:uid="{00000000-0005-0000-0000-00000D000000}"/>
    <cellStyle name="Обычный 575 2 3 6 5 2" xfId="12" xr:uid="{00000000-0005-0000-0000-00000E000000}"/>
    <cellStyle name="Обычный 575 2 3 6 5 2 2" xfId="108" xr:uid="{79593410-6105-4DCC-BD03-364901BD79B2}"/>
    <cellStyle name="Обычный 575 2 3 6 5 3" xfId="107" xr:uid="{7762578C-C535-45F5-A9FD-C6B740AF8C2E}"/>
    <cellStyle name="Обычный 6" xfId="109" xr:uid="{50A1F4F2-9ECF-414E-B1B3-A743A316092C}"/>
    <cellStyle name="Обычный 6 2" xfId="110" xr:uid="{4620B4EA-A7FA-4A39-988E-5E91B9537D40}"/>
    <cellStyle name="Обычный 6 3" xfId="111" xr:uid="{56B815A5-CE9F-4A0B-8850-2D927CC3169F}"/>
    <cellStyle name="Обычный 6 4" xfId="112" xr:uid="{4CCB38B4-83A0-4973-B1EF-222332C38B0F}"/>
    <cellStyle name="Обычный 6 5" xfId="113" xr:uid="{93DAF156-01B1-4C50-BD1E-100464D67DF4}"/>
    <cellStyle name="Обычный 60" xfId="114" xr:uid="{C716A118-5302-4F74-895F-C2401E3C5655}"/>
    <cellStyle name="Обычный 68" xfId="115" xr:uid="{7D5C4289-4342-4152-8317-08CEC7D83FF4}"/>
    <cellStyle name="Обычный 69" xfId="116" xr:uid="{529A9DC5-DFE2-400A-A474-45E215CD68CB}"/>
    <cellStyle name="Обычный 7" xfId="117" xr:uid="{5FA3F0C7-288D-4308-8F5A-E347D4975585}"/>
    <cellStyle name="Обычный 7 2" xfId="118" xr:uid="{5802D59E-4FAB-473E-8E96-39A15BF108C4}"/>
    <cellStyle name="Обычный 7 3" xfId="119" xr:uid="{77A0E464-CD89-4EC5-BD97-74335329B793}"/>
    <cellStyle name="Обычный 7 4" xfId="120" xr:uid="{BC704AE8-701B-4DB4-92FA-F435A21C7C07}"/>
    <cellStyle name="Обычный 7 5" xfId="121" xr:uid="{7A4EEAA5-BBAD-46AA-919F-312C257E606F}"/>
    <cellStyle name="Обычный 8" xfId="122" xr:uid="{B3E080EE-F49C-4E67-93B9-56B3CD13D452}"/>
    <cellStyle name="Обычный 8 2" xfId="123" xr:uid="{876A7A0E-393A-4AF5-8D2E-B4F1B8F323FD}"/>
    <cellStyle name="Обычный 8 3" xfId="124" xr:uid="{3F4C4ED4-9871-48ED-BE1C-E031415309A0}"/>
    <cellStyle name="Обычный 8 4" xfId="125" xr:uid="{65083512-A720-4306-BB5E-B7BE11240858}"/>
    <cellStyle name="Обычный 9" xfId="126" xr:uid="{33DF782B-0D89-449F-91F8-2766D1C1E8AF}"/>
    <cellStyle name="Обычный 9 2" xfId="127" xr:uid="{6B1CFB9D-E7C7-475A-B105-9B668C040F66}"/>
    <cellStyle name="Обычный 9 3" xfId="128" xr:uid="{8A3CBECD-D42B-4BFF-8544-3B1280FA2912}"/>
    <cellStyle name="Обычный 9 4" xfId="129" xr:uid="{362CC4AD-96FC-4632-8F02-BA74F002B0ED}"/>
    <cellStyle name="Обычный_Прил 1_Доходы" xfId="1" xr:uid="{00000000-0005-0000-0000-00000F000000}"/>
    <cellStyle name="Финансовый 2" xfId="2" xr:uid="{00000000-0005-0000-0000-000010000000}"/>
    <cellStyle name="Финансовый 3" xfId="13" xr:uid="{00000000-0005-0000-0000-000011000000}"/>
    <cellStyle name="Финансовый 4" xfId="130" xr:uid="{8176AC7E-21B2-4CC3-90D6-7FE4BFE63D5A}"/>
    <cellStyle name="Финансовый 5" xfId="131" xr:uid="{86515996-B1F0-41A6-9724-E0D623F8BCF0}"/>
  </cellStyles>
  <dxfs count="0"/>
  <tableStyles count="0" defaultTableStyle="TableStyleMedium2" defaultPivotStyle="PivotStyleLight16"/>
  <colors>
    <mruColors>
      <color rgb="FF0000FF"/>
      <color rgb="FFFE9A9A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8DBA0-90B7-41FA-B704-C3E5FF699D1D}">
  <dimension ref="A1:G289"/>
  <sheetViews>
    <sheetView tabSelected="1" view="pageBreakPreview" zoomScaleNormal="100" zoomScaleSheetLayoutView="100" workbookViewId="0">
      <selection activeCell="B1" sqref="B1"/>
    </sheetView>
  </sheetViews>
  <sheetFormatPr defaultColWidth="9.140625" defaultRowHeight="5.65" customHeight="1" x14ac:dyDescent="0.25"/>
  <cols>
    <col min="1" max="1" width="20.5703125" style="1" customWidth="1"/>
    <col min="2" max="2" width="76.5703125" style="1" customWidth="1"/>
    <col min="3" max="4" width="19.7109375" style="31" customWidth="1"/>
    <col min="5" max="5" width="18.85546875" style="31" customWidth="1"/>
    <col min="6" max="6" width="12.42578125" style="3" customWidth="1"/>
    <col min="7" max="7" width="11.7109375" style="3" customWidth="1"/>
    <col min="8" max="16384" width="9.140625" style="3"/>
  </cols>
  <sheetData>
    <row r="1" spans="1:5" ht="116.25" customHeight="1" x14ac:dyDescent="0.25">
      <c r="C1" s="75" t="s">
        <v>439</v>
      </c>
      <c r="D1" s="75"/>
      <c r="E1" s="75"/>
    </row>
    <row r="2" spans="1:5" ht="17.25" customHeight="1" x14ac:dyDescent="0.25">
      <c r="C2" s="73"/>
      <c r="D2" s="73"/>
      <c r="E2" s="73"/>
    </row>
    <row r="3" spans="1:5" ht="96.75" customHeight="1" x14ac:dyDescent="0.25">
      <c r="C3" s="75" t="s">
        <v>437</v>
      </c>
      <c r="D3" s="75"/>
      <c r="E3" s="75"/>
    </row>
    <row r="4" spans="1:5" ht="13.5" customHeight="1" x14ac:dyDescent="0.25">
      <c r="C4" s="34"/>
      <c r="D4" s="34"/>
      <c r="E4" s="34"/>
    </row>
    <row r="5" spans="1:5" ht="37.5" customHeight="1" x14ac:dyDescent="0.25">
      <c r="A5" s="79" t="s">
        <v>341</v>
      </c>
      <c r="B5" s="79"/>
      <c r="C5" s="79"/>
      <c r="D5" s="79"/>
      <c r="E5" s="79"/>
    </row>
    <row r="6" spans="1:5" s="57" customFormat="1" ht="12.75" customHeight="1" x14ac:dyDescent="0.25">
      <c r="A6" s="55"/>
      <c r="B6" s="55"/>
      <c r="C6" s="56"/>
      <c r="D6" s="56"/>
      <c r="E6" s="56"/>
    </row>
    <row r="7" spans="1:5" s="6" customFormat="1" ht="6.75" hidden="1" customHeight="1" x14ac:dyDescent="0.25">
      <c r="A7" s="30"/>
      <c r="B7" s="30"/>
      <c r="C7" s="78"/>
      <c r="D7" s="78"/>
      <c r="E7" s="78"/>
    </row>
    <row r="8" spans="1:5" s="2" customFormat="1" ht="35.25" customHeight="1" x14ac:dyDescent="0.25">
      <c r="A8" s="77" t="s">
        <v>226</v>
      </c>
      <c r="B8" s="77" t="s">
        <v>225</v>
      </c>
      <c r="C8" s="76" t="s">
        <v>342</v>
      </c>
      <c r="D8" s="76" t="s">
        <v>227</v>
      </c>
      <c r="E8" s="76"/>
    </row>
    <row r="9" spans="1:5" s="48" customFormat="1" ht="28.5" customHeight="1" x14ac:dyDescent="0.25">
      <c r="A9" s="77"/>
      <c r="B9" s="77"/>
      <c r="C9" s="76"/>
      <c r="D9" s="61" t="s">
        <v>274</v>
      </c>
      <c r="E9" s="61" t="s">
        <v>343</v>
      </c>
    </row>
    <row r="10" spans="1:5" s="6" customFormat="1" ht="35.25" customHeight="1" x14ac:dyDescent="0.25">
      <c r="A10" s="19" t="s">
        <v>224</v>
      </c>
      <c r="B10" s="5" t="s">
        <v>223</v>
      </c>
      <c r="C10" s="62">
        <f>C11+C20+C26+C37+C42+C49+C50+C70+C77+C104+C113+C114</f>
        <v>6631940.3173799999</v>
      </c>
      <c r="D10" s="62">
        <f>D11+D20+D26+D37+D42+D49+D50+D70+D77+D104+D113+D114</f>
        <v>5851902.6036085421</v>
      </c>
      <c r="E10" s="62">
        <f>E11+E20+E26+E37+E42+E49+E50+E70+E77+E104+E113+E114</f>
        <v>5636315.0536110643</v>
      </c>
    </row>
    <row r="11" spans="1:5" s="6" customFormat="1" ht="33" customHeight="1" x14ac:dyDescent="0.25">
      <c r="A11" s="4" t="s">
        <v>222</v>
      </c>
      <c r="B11" s="7" t="s">
        <v>221</v>
      </c>
      <c r="C11" s="62">
        <f t="shared" ref="C11:E11" si="0">C12</f>
        <v>4238140.2668399997</v>
      </c>
      <c r="D11" s="62">
        <f t="shared" si="0"/>
        <v>3390514.7000785414</v>
      </c>
      <c r="E11" s="62">
        <f t="shared" si="0"/>
        <v>2985856.0061085639</v>
      </c>
    </row>
    <row r="12" spans="1:5" ht="33" customHeight="1" x14ac:dyDescent="0.25">
      <c r="A12" s="8" t="s">
        <v>220</v>
      </c>
      <c r="B12" s="9" t="s">
        <v>219</v>
      </c>
      <c r="C12" s="63">
        <f>SUM(C13:C19)</f>
        <v>4238140.2668399997</v>
      </c>
      <c r="D12" s="63">
        <f t="shared" ref="D12:E12" si="1">SUM(D13:D19)</f>
        <v>3390514.7000785414</v>
      </c>
      <c r="E12" s="63">
        <f t="shared" si="1"/>
        <v>2985856.0061085639</v>
      </c>
    </row>
    <row r="13" spans="1:5" s="12" customFormat="1" ht="80.25" hidden="1" customHeight="1" x14ac:dyDescent="0.25">
      <c r="A13" s="10" t="s">
        <v>218</v>
      </c>
      <c r="B13" s="11" t="s">
        <v>217</v>
      </c>
      <c r="C13" s="64">
        <f>3533050.24067+79575.76308+2200-24557.73691</f>
        <v>3590268.2668400002</v>
      </c>
      <c r="D13" s="64">
        <f>3015800.35631761</f>
        <v>3015800.35631761</v>
      </c>
      <c r="E13" s="64">
        <f>2652492.19614916</f>
        <v>2652492.1961491602</v>
      </c>
    </row>
    <row r="14" spans="1:5" s="12" customFormat="1" ht="110.25" hidden="1" customHeight="1" x14ac:dyDescent="0.25">
      <c r="A14" s="10" t="s">
        <v>216</v>
      </c>
      <c r="B14" s="11" t="s">
        <v>215</v>
      </c>
      <c r="C14" s="64">
        <v>4700</v>
      </c>
      <c r="D14" s="64">
        <f>2838.30969168565</f>
        <v>2838.3096916856498</v>
      </c>
      <c r="E14" s="64">
        <f>2516.10391981073</f>
        <v>2516.1039198107301</v>
      </c>
    </row>
    <row r="15" spans="1:5" s="12" customFormat="1" ht="52.5" hidden="1" customHeight="1" x14ac:dyDescent="0.25">
      <c r="A15" s="10" t="s">
        <v>214</v>
      </c>
      <c r="B15" s="11" t="s">
        <v>213</v>
      </c>
      <c r="C15" s="64">
        <v>45000</v>
      </c>
      <c r="D15" s="64">
        <f>28125.0687630669</f>
        <v>28125.068763066902</v>
      </c>
      <c r="E15" s="64">
        <f>24932.3024781245</f>
        <v>24932.3024781245</v>
      </c>
    </row>
    <row r="16" spans="1:5" s="12" customFormat="1" ht="92.25" hidden="1" customHeight="1" x14ac:dyDescent="0.25">
      <c r="A16" s="10" t="s">
        <v>212</v>
      </c>
      <c r="B16" s="11" t="s">
        <v>211</v>
      </c>
      <c r="C16" s="64">
        <v>60800</v>
      </c>
      <c r="D16" s="64">
        <f>29827.0403456366</f>
        <v>29827.0403456366</v>
      </c>
      <c r="E16" s="64">
        <f>22473.5840620874</f>
        <v>22473.584062087401</v>
      </c>
    </row>
    <row r="17" spans="1:5" s="12" customFormat="1" ht="51.75" hidden="1" customHeight="1" x14ac:dyDescent="0.25">
      <c r="A17" s="10" t="s">
        <v>229</v>
      </c>
      <c r="B17" s="11" t="s">
        <v>228</v>
      </c>
      <c r="C17" s="64">
        <v>144772</v>
      </c>
      <c r="D17" s="64">
        <f>96837.9712605422</f>
        <v>96837.971260542196</v>
      </c>
      <c r="E17" s="64">
        <f>87431.078839381</f>
        <v>87431.078839381007</v>
      </c>
    </row>
    <row r="18" spans="1:5" s="12" customFormat="1" ht="51.75" hidden="1" customHeight="1" x14ac:dyDescent="0.25">
      <c r="A18" s="10" t="s">
        <v>329</v>
      </c>
      <c r="B18" s="11" t="s">
        <v>330</v>
      </c>
      <c r="C18" s="64">
        <v>54500</v>
      </c>
      <c r="D18" s="64">
        <f>36482.99014</f>
        <v>36482.990140000002</v>
      </c>
      <c r="E18" s="64">
        <v>32951.645759999999</v>
      </c>
    </row>
    <row r="19" spans="1:5" s="12" customFormat="1" ht="51.75" hidden="1" customHeight="1" x14ac:dyDescent="0.25">
      <c r="A19" s="10" t="s">
        <v>331</v>
      </c>
      <c r="B19" s="11" t="s">
        <v>332</v>
      </c>
      <c r="C19" s="64">
        <v>338100</v>
      </c>
      <c r="D19" s="64">
        <f>180602.96356</f>
        <v>180602.96356</v>
      </c>
      <c r="E19" s="64">
        <v>163059.0949</v>
      </c>
    </row>
    <row r="20" spans="1:5" s="6" customFormat="1" ht="36.75" customHeight="1" x14ac:dyDescent="0.25">
      <c r="A20" s="13" t="s">
        <v>210</v>
      </c>
      <c r="B20" s="14" t="s">
        <v>209</v>
      </c>
      <c r="C20" s="62">
        <f t="shared" ref="C20:E20" si="2">C21</f>
        <v>122275</v>
      </c>
      <c r="D20" s="62">
        <f t="shared" si="2"/>
        <v>129859</v>
      </c>
      <c r="E20" s="62">
        <f t="shared" si="2"/>
        <v>135330</v>
      </c>
    </row>
    <row r="21" spans="1:5" ht="36.75" customHeight="1" x14ac:dyDescent="0.25">
      <c r="A21" s="8" t="s">
        <v>208</v>
      </c>
      <c r="B21" s="9" t="s">
        <v>207</v>
      </c>
      <c r="C21" s="63">
        <f t="shared" ref="C21:E21" si="3">SUM(C22:C25)</f>
        <v>122275</v>
      </c>
      <c r="D21" s="63">
        <f t="shared" si="3"/>
        <v>129859</v>
      </c>
      <c r="E21" s="63">
        <f t="shared" si="3"/>
        <v>135330</v>
      </c>
    </row>
    <row r="22" spans="1:5" s="12" customFormat="1" ht="109.5" hidden="1" customHeight="1" x14ac:dyDescent="0.25">
      <c r="A22" s="10" t="s">
        <v>206</v>
      </c>
      <c r="B22" s="11" t="s">
        <v>205</v>
      </c>
      <c r="C22" s="65">
        <v>61036</v>
      </c>
      <c r="D22" s="65">
        <v>64681</v>
      </c>
      <c r="E22" s="65">
        <v>67270</v>
      </c>
    </row>
    <row r="23" spans="1:5" s="12" customFormat="1" ht="124.5" hidden="1" customHeight="1" x14ac:dyDescent="0.25">
      <c r="A23" s="10" t="s">
        <v>204</v>
      </c>
      <c r="B23" s="11" t="s">
        <v>203</v>
      </c>
      <c r="C23" s="65">
        <v>345</v>
      </c>
      <c r="D23" s="65">
        <v>366</v>
      </c>
      <c r="E23" s="65">
        <v>380</v>
      </c>
    </row>
    <row r="24" spans="1:5" s="12" customFormat="1" ht="123.75" hidden="1" customHeight="1" x14ac:dyDescent="0.25">
      <c r="A24" s="10" t="s">
        <v>202</v>
      </c>
      <c r="B24" s="11" t="s">
        <v>201</v>
      </c>
      <c r="C24" s="65">
        <v>67659</v>
      </c>
      <c r="D24" s="65">
        <v>71706</v>
      </c>
      <c r="E24" s="65">
        <v>74574</v>
      </c>
    </row>
    <row r="25" spans="1:5" s="12" customFormat="1" ht="111" hidden="1" customHeight="1" x14ac:dyDescent="0.25">
      <c r="A25" s="10" t="s">
        <v>200</v>
      </c>
      <c r="B25" s="11" t="s">
        <v>199</v>
      </c>
      <c r="C25" s="65">
        <v>-6765</v>
      </c>
      <c r="D25" s="65">
        <v>-6894</v>
      </c>
      <c r="E25" s="65">
        <v>-6894</v>
      </c>
    </row>
    <row r="26" spans="1:5" s="6" customFormat="1" ht="29.25" customHeight="1" x14ac:dyDescent="0.25">
      <c r="A26" s="4" t="s">
        <v>198</v>
      </c>
      <c r="B26" s="7" t="s">
        <v>197</v>
      </c>
      <c r="C26" s="62">
        <f>C27+C33+C34+C35+C36</f>
        <v>436102</v>
      </c>
      <c r="D26" s="62">
        <f t="shared" ref="D26:E26" si="4">D27+D33+D34+D35+D36</f>
        <v>536235</v>
      </c>
      <c r="E26" s="62">
        <f t="shared" si="4"/>
        <v>644834</v>
      </c>
    </row>
    <row r="27" spans="1:5" ht="33.75" customHeight="1" x14ac:dyDescent="0.25">
      <c r="A27" s="8" t="s">
        <v>196</v>
      </c>
      <c r="B27" s="9" t="s">
        <v>195</v>
      </c>
      <c r="C27" s="63">
        <f t="shared" ref="C27:E27" si="5">SUM(C28:C32)</f>
        <v>374500</v>
      </c>
      <c r="D27" s="63">
        <f t="shared" si="5"/>
        <v>467115</v>
      </c>
      <c r="E27" s="63">
        <f t="shared" si="5"/>
        <v>569484</v>
      </c>
    </row>
    <row r="28" spans="1:5" s="12" customFormat="1" ht="33.75" hidden="1" customHeight="1" x14ac:dyDescent="0.25">
      <c r="A28" s="10" t="s">
        <v>194</v>
      </c>
      <c r="B28" s="11" t="s">
        <v>193</v>
      </c>
      <c r="C28" s="65">
        <f>246200+60000</f>
        <v>306200</v>
      </c>
      <c r="D28" s="65">
        <v>402115</v>
      </c>
      <c r="E28" s="65">
        <v>499484</v>
      </c>
    </row>
    <row r="29" spans="1:5" s="12" customFormat="1" ht="50.25" hidden="1" customHeight="1" x14ac:dyDescent="0.25">
      <c r="A29" s="10" t="s">
        <v>192</v>
      </c>
      <c r="B29" s="11" t="s">
        <v>191</v>
      </c>
      <c r="C29" s="65"/>
      <c r="D29" s="65"/>
      <c r="E29" s="65"/>
    </row>
    <row r="30" spans="1:5" s="12" customFormat="1" ht="66.75" hidden="1" customHeight="1" x14ac:dyDescent="0.25">
      <c r="A30" s="10" t="s">
        <v>190</v>
      </c>
      <c r="B30" s="11" t="s">
        <v>189</v>
      </c>
      <c r="C30" s="65">
        <f>58300+10000</f>
        <v>68300</v>
      </c>
      <c r="D30" s="65">
        <v>65000</v>
      </c>
      <c r="E30" s="65">
        <v>70000</v>
      </c>
    </row>
    <row r="31" spans="1:5" s="12" customFormat="1" ht="66.75" hidden="1" customHeight="1" x14ac:dyDescent="0.25">
      <c r="A31" s="10" t="s">
        <v>188</v>
      </c>
      <c r="B31" s="11" t="s">
        <v>187</v>
      </c>
      <c r="C31" s="65"/>
      <c r="D31" s="65"/>
      <c r="E31" s="65"/>
    </row>
    <row r="32" spans="1:5" s="12" customFormat="1" ht="50.25" hidden="1" customHeight="1" x14ac:dyDescent="0.25">
      <c r="A32" s="10" t="s">
        <v>186</v>
      </c>
      <c r="B32" s="11" t="s">
        <v>185</v>
      </c>
      <c r="C32" s="65"/>
      <c r="D32" s="65"/>
      <c r="E32" s="65"/>
    </row>
    <row r="33" spans="1:5" ht="36.75" hidden="1" customHeight="1" x14ac:dyDescent="0.25">
      <c r="A33" s="8" t="s">
        <v>184</v>
      </c>
      <c r="B33" s="9" t="s">
        <v>183</v>
      </c>
      <c r="C33" s="63"/>
      <c r="D33" s="63"/>
      <c r="E33" s="63"/>
    </row>
    <row r="34" spans="1:5" ht="27" hidden="1" customHeight="1" x14ac:dyDescent="0.25">
      <c r="A34" s="8" t="s">
        <v>182</v>
      </c>
      <c r="B34" s="9" t="s">
        <v>181</v>
      </c>
      <c r="C34" s="63"/>
      <c r="D34" s="63"/>
      <c r="E34" s="63"/>
    </row>
    <row r="35" spans="1:5" ht="33.75" customHeight="1" x14ac:dyDescent="0.25">
      <c r="A35" s="8" t="s">
        <v>180</v>
      </c>
      <c r="B35" s="9" t="s">
        <v>179</v>
      </c>
      <c r="C35" s="63">
        <f>59852</f>
        <v>59852</v>
      </c>
      <c r="D35" s="63">
        <v>67219</v>
      </c>
      <c r="E35" s="63">
        <v>73290</v>
      </c>
    </row>
    <row r="36" spans="1:5" ht="46.5" customHeight="1" x14ac:dyDescent="0.25">
      <c r="A36" s="37" t="s">
        <v>276</v>
      </c>
      <c r="B36" s="9" t="s">
        <v>275</v>
      </c>
      <c r="C36" s="63">
        <v>1750</v>
      </c>
      <c r="D36" s="63">
        <v>1901</v>
      </c>
      <c r="E36" s="63">
        <v>2060</v>
      </c>
    </row>
    <row r="37" spans="1:5" s="6" customFormat="1" ht="33.75" customHeight="1" x14ac:dyDescent="0.25">
      <c r="A37" s="4" t="s">
        <v>178</v>
      </c>
      <c r="B37" s="7" t="s">
        <v>177</v>
      </c>
      <c r="C37" s="62">
        <f t="shared" ref="C37:E37" si="6">SUM(C38:C39)</f>
        <v>747676.93690999993</v>
      </c>
      <c r="D37" s="62">
        <f t="shared" si="6"/>
        <v>771702.3</v>
      </c>
      <c r="E37" s="62">
        <f t="shared" si="6"/>
        <v>816329.09696250001</v>
      </c>
    </row>
    <row r="38" spans="1:5" ht="36.75" customHeight="1" x14ac:dyDescent="0.25">
      <c r="A38" s="8" t="s">
        <v>176</v>
      </c>
      <c r="B38" s="9" t="s">
        <v>175</v>
      </c>
      <c r="C38" s="63">
        <v>127061</v>
      </c>
      <c r="D38" s="63">
        <v>146936</v>
      </c>
      <c r="E38" s="63">
        <v>169918</v>
      </c>
    </row>
    <row r="39" spans="1:5" ht="32.25" customHeight="1" x14ac:dyDescent="0.25">
      <c r="A39" s="8" t="s">
        <v>174</v>
      </c>
      <c r="B39" s="9" t="s">
        <v>173</v>
      </c>
      <c r="C39" s="63">
        <f t="shared" ref="C39:E39" si="7">C40+C41</f>
        <v>620615.93690999993</v>
      </c>
      <c r="D39" s="63">
        <f t="shared" si="7"/>
        <v>624766.30000000005</v>
      </c>
      <c r="E39" s="63">
        <f t="shared" si="7"/>
        <v>646411.09696250001</v>
      </c>
    </row>
    <row r="40" spans="1:5" s="12" customFormat="1" ht="36" customHeight="1" x14ac:dyDescent="0.25">
      <c r="A40" s="32" t="s">
        <v>172</v>
      </c>
      <c r="B40" s="11" t="s">
        <v>171</v>
      </c>
      <c r="C40" s="63">
        <f>450110.5-93252.3+24557.73691</f>
        <v>381415.93690999999</v>
      </c>
      <c r="D40" s="65">
        <v>368147.3</v>
      </c>
      <c r="E40" s="65">
        <v>371828.75305250002</v>
      </c>
    </row>
    <row r="41" spans="1:5" s="12" customFormat="1" ht="36" customHeight="1" x14ac:dyDescent="0.25">
      <c r="A41" s="32" t="s">
        <v>170</v>
      </c>
      <c r="B41" s="11" t="s">
        <v>169</v>
      </c>
      <c r="C41" s="65">
        <f>204884.5+34315.5</f>
        <v>239200</v>
      </c>
      <c r="D41" s="65">
        <v>256619</v>
      </c>
      <c r="E41" s="65">
        <v>274582.34391</v>
      </c>
    </row>
    <row r="42" spans="1:5" s="6" customFormat="1" ht="33.75" customHeight="1" x14ac:dyDescent="0.25">
      <c r="A42" s="4" t="s">
        <v>168</v>
      </c>
      <c r="B42" s="7" t="s">
        <v>167</v>
      </c>
      <c r="C42" s="62">
        <f>C43+C47+C48</f>
        <v>20000</v>
      </c>
      <c r="D42" s="62">
        <f t="shared" ref="D42:E42" si="8">D43+D47+D48</f>
        <v>25000</v>
      </c>
      <c r="E42" s="62">
        <f t="shared" si="8"/>
        <v>30000</v>
      </c>
    </row>
    <row r="43" spans="1:5" ht="48" customHeight="1" x14ac:dyDescent="0.25">
      <c r="A43" s="8" t="s">
        <v>166</v>
      </c>
      <c r="B43" s="9" t="s">
        <v>165</v>
      </c>
      <c r="C43" s="63">
        <f>SUM(C44:C46)</f>
        <v>20000</v>
      </c>
      <c r="D43" s="63">
        <f t="shared" ref="D43:E43" si="9">SUM(D44:D46)</f>
        <v>25000</v>
      </c>
      <c r="E43" s="63">
        <f t="shared" si="9"/>
        <v>30000</v>
      </c>
    </row>
    <row r="44" spans="1:5" s="12" customFormat="1" ht="60" hidden="1" customHeight="1" x14ac:dyDescent="0.25">
      <c r="A44" s="38" t="s">
        <v>280</v>
      </c>
      <c r="B44" s="11" t="s">
        <v>277</v>
      </c>
      <c r="C44" s="65">
        <v>20000</v>
      </c>
      <c r="D44" s="65">
        <v>25000</v>
      </c>
      <c r="E44" s="65">
        <v>30000</v>
      </c>
    </row>
    <row r="45" spans="1:5" s="12" customFormat="1" ht="81" hidden="1" customHeight="1" x14ac:dyDescent="0.25">
      <c r="A45" s="38" t="s">
        <v>281</v>
      </c>
      <c r="B45" s="11" t="s">
        <v>278</v>
      </c>
      <c r="C45" s="65"/>
      <c r="D45" s="65"/>
      <c r="E45" s="65"/>
    </row>
    <row r="46" spans="1:5" s="12" customFormat="1" ht="50.25" hidden="1" customHeight="1" x14ac:dyDescent="0.25">
      <c r="A46" s="38" t="s">
        <v>282</v>
      </c>
      <c r="B46" s="11" t="s">
        <v>279</v>
      </c>
      <c r="C46" s="65"/>
      <c r="D46" s="65"/>
      <c r="E46" s="65"/>
    </row>
    <row r="47" spans="1:5" ht="38.25" hidden="1" customHeight="1" x14ac:dyDescent="0.25">
      <c r="A47" s="8" t="s">
        <v>164</v>
      </c>
      <c r="B47" s="9" t="s">
        <v>163</v>
      </c>
      <c r="C47" s="63"/>
      <c r="D47" s="63"/>
      <c r="E47" s="63"/>
    </row>
    <row r="48" spans="1:5" ht="79.5" hidden="1" customHeight="1" x14ac:dyDescent="0.25">
      <c r="A48" s="8" t="s">
        <v>162</v>
      </c>
      <c r="B48" s="9" t="s">
        <v>161</v>
      </c>
      <c r="C48" s="63"/>
      <c r="D48" s="63"/>
      <c r="E48" s="63"/>
    </row>
    <row r="49" spans="1:5" s="6" customFormat="1" ht="32.25" hidden="1" customHeight="1" x14ac:dyDescent="0.25">
      <c r="A49" s="4" t="s">
        <v>160</v>
      </c>
      <c r="B49" s="7" t="s">
        <v>159</v>
      </c>
      <c r="C49" s="62">
        <v>0</v>
      </c>
      <c r="D49" s="62">
        <v>0</v>
      </c>
      <c r="E49" s="62">
        <v>0</v>
      </c>
    </row>
    <row r="50" spans="1:5" s="6" customFormat="1" ht="36" customHeight="1" x14ac:dyDescent="0.25">
      <c r="A50" s="4" t="s">
        <v>158</v>
      </c>
      <c r="B50" s="7" t="s">
        <v>157</v>
      </c>
      <c r="C50" s="62">
        <f t="shared" ref="C50:E50" si="10">C51+C62+C63+C67</f>
        <v>335110.83240999997</v>
      </c>
      <c r="D50" s="62">
        <f t="shared" si="10"/>
        <v>338773.82724000001</v>
      </c>
      <c r="E50" s="62">
        <f t="shared" si="10"/>
        <v>336494.94509999995</v>
      </c>
    </row>
    <row r="51" spans="1:5" ht="83.25" customHeight="1" x14ac:dyDescent="0.25">
      <c r="A51" s="8" t="s">
        <v>156</v>
      </c>
      <c r="B51" s="15" t="s">
        <v>155</v>
      </c>
      <c r="C51" s="63">
        <f t="shared" ref="C51:E51" si="11">C52+C53+C56+C60+C61</f>
        <v>299119.60175999999</v>
      </c>
      <c r="D51" s="63">
        <f t="shared" si="11"/>
        <v>302282.59659000003</v>
      </c>
      <c r="E51" s="63">
        <f t="shared" si="11"/>
        <v>300003.71444999997</v>
      </c>
    </row>
    <row r="52" spans="1:5" ht="89.25" customHeight="1" x14ac:dyDescent="0.25">
      <c r="A52" s="8" t="s">
        <v>154</v>
      </c>
      <c r="B52" s="16" t="s">
        <v>153</v>
      </c>
      <c r="C52" s="63">
        <v>259341.9</v>
      </c>
      <c r="D52" s="63">
        <v>262825.7</v>
      </c>
      <c r="E52" s="63">
        <v>262825.7</v>
      </c>
    </row>
    <row r="53" spans="1:5" ht="86.25" customHeight="1" x14ac:dyDescent="0.25">
      <c r="A53" s="8" t="s">
        <v>152</v>
      </c>
      <c r="B53" s="16" t="s">
        <v>151</v>
      </c>
      <c r="C53" s="63">
        <f>SUM(C54:C55)</f>
        <v>26052.9</v>
      </c>
      <c r="D53" s="63">
        <f t="shared" ref="D53:E53" si="12">SUM(D54:D55)</f>
        <v>21541.599999999999</v>
      </c>
      <c r="E53" s="63">
        <f t="shared" si="12"/>
        <v>21541.599999999999</v>
      </c>
    </row>
    <row r="54" spans="1:5" s="12" customFormat="1" ht="77.25" customHeight="1" x14ac:dyDescent="0.25">
      <c r="A54" s="38" t="s">
        <v>284</v>
      </c>
      <c r="B54" s="18" t="s">
        <v>151</v>
      </c>
      <c r="C54" s="65">
        <v>26052.9</v>
      </c>
      <c r="D54" s="65">
        <v>21541.599999999999</v>
      </c>
      <c r="E54" s="65">
        <v>21541.599999999999</v>
      </c>
    </row>
    <row r="55" spans="1:5" s="12" customFormat="1" ht="96" hidden="1" customHeight="1" x14ac:dyDescent="0.25">
      <c r="A55" s="38" t="s">
        <v>285</v>
      </c>
      <c r="B55" s="18" t="s">
        <v>283</v>
      </c>
      <c r="C55" s="65"/>
      <c r="D55" s="65"/>
      <c r="E55" s="65"/>
    </row>
    <row r="56" spans="1:5" ht="78.75" customHeight="1" x14ac:dyDescent="0.25">
      <c r="A56" s="8" t="s">
        <v>150</v>
      </c>
      <c r="B56" s="16" t="s">
        <v>149</v>
      </c>
      <c r="C56" s="63">
        <f>SUM(C57:C59)</f>
        <v>3092.0896000000002</v>
      </c>
      <c r="D56" s="63">
        <f t="shared" ref="D56:E56" si="13">SUM(D57:D59)</f>
        <v>3310.99514</v>
      </c>
      <c r="E56" s="63">
        <f t="shared" si="13"/>
        <v>3542.7647999999999</v>
      </c>
    </row>
    <row r="57" spans="1:5" s="12" customFormat="1" ht="62.25" customHeight="1" x14ac:dyDescent="0.25">
      <c r="A57" s="38" t="s">
        <v>344</v>
      </c>
      <c r="B57" s="18" t="s">
        <v>149</v>
      </c>
      <c r="C57" s="65">
        <v>2517.8686400000001</v>
      </c>
      <c r="D57" s="65">
        <v>2694.1194399999999</v>
      </c>
      <c r="E57" s="65">
        <v>2882.7078000000001</v>
      </c>
    </row>
    <row r="58" spans="1:5" s="12" customFormat="1" ht="62.25" customHeight="1" x14ac:dyDescent="0.25">
      <c r="A58" s="38" t="s">
        <v>345</v>
      </c>
      <c r="B58" s="18" t="s">
        <v>149</v>
      </c>
      <c r="C58" s="65">
        <v>574.22095999999999</v>
      </c>
      <c r="D58" s="65">
        <v>616.87570000000005</v>
      </c>
      <c r="E58" s="65">
        <v>660.05700000000002</v>
      </c>
    </row>
    <row r="59" spans="1:5" ht="81.75" hidden="1" customHeight="1" x14ac:dyDescent="0.25">
      <c r="A59" s="38" t="s">
        <v>346</v>
      </c>
      <c r="B59" s="18" t="s">
        <v>149</v>
      </c>
      <c r="C59" s="63"/>
      <c r="D59" s="63"/>
      <c r="E59" s="63"/>
    </row>
    <row r="60" spans="1:5" ht="39.75" customHeight="1" x14ac:dyDescent="0.25">
      <c r="A60" s="17" t="s">
        <v>148</v>
      </c>
      <c r="B60" s="16" t="s">
        <v>147</v>
      </c>
      <c r="C60" s="63">
        <v>10632.712159999999</v>
      </c>
      <c r="D60" s="63">
        <v>14604.301450000001</v>
      </c>
      <c r="E60" s="63">
        <v>12093.649649999999</v>
      </c>
    </row>
    <row r="61" spans="1:5" ht="112.5" hidden="1" customHeight="1" x14ac:dyDescent="0.25">
      <c r="A61" s="17" t="s">
        <v>146</v>
      </c>
      <c r="B61" s="16" t="s">
        <v>145</v>
      </c>
      <c r="C61" s="63"/>
      <c r="D61" s="63"/>
      <c r="E61" s="63"/>
    </row>
    <row r="62" spans="1:5" ht="54" hidden="1" customHeight="1" x14ac:dyDescent="0.25">
      <c r="A62" s="8" t="s">
        <v>144</v>
      </c>
      <c r="B62" s="9" t="s">
        <v>143</v>
      </c>
      <c r="C62" s="63"/>
      <c r="D62" s="63"/>
      <c r="E62" s="63"/>
    </row>
    <row r="63" spans="1:5" ht="76.5" customHeight="1" x14ac:dyDescent="0.25">
      <c r="A63" s="8" t="s">
        <v>141</v>
      </c>
      <c r="B63" s="9" t="s">
        <v>142</v>
      </c>
      <c r="C63" s="63">
        <f t="shared" ref="C63:E63" si="14">SUM(C64:C65)</f>
        <v>21500</v>
      </c>
      <c r="D63" s="63">
        <f t="shared" si="14"/>
        <v>22000</v>
      </c>
      <c r="E63" s="63">
        <f t="shared" si="14"/>
        <v>22000</v>
      </c>
    </row>
    <row r="64" spans="1:5" s="12" customFormat="1" ht="36" hidden="1" customHeight="1" x14ac:dyDescent="0.25">
      <c r="A64" s="32" t="s">
        <v>270</v>
      </c>
      <c r="B64" s="11" t="s">
        <v>140</v>
      </c>
      <c r="C64" s="65">
        <v>21500</v>
      </c>
      <c r="D64" s="65">
        <v>22000</v>
      </c>
      <c r="E64" s="65">
        <v>22000</v>
      </c>
    </row>
    <row r="65" spans="1:5" s="12" customFormat="1" ht="66" hidden="1" customHeight="1" x14ac:dyDescent="0.25">
      <c r="A65" s="32" t="s">
        <v>139</v>
      </c>
      <c r="B65" s="11" t="s">
        <v>138</v>
      </c>
      <c r="C65" s="65"/>
      <c r="D65" s="65"/>
      <c r="E65" s="65"/>
    </row>
    <row r="66" spans="1:5" s="12" customFormat="1" ht="66.75" hidden="1" customHeight="1" x14ac:dyDescent="0.25">
      <c r="A66" s="32" t="s">
        <v>271</v>
      </c>
      <c r="B66" s="11" t="s">
        <v>272</v>
      </c>
      <c r="C66" s="65"/>
      <c r="D66" s="65"/>
      <c r="E66" s="65"/>
    </row>
    <row r="67" spans="1:5" ht="97.5" customHeight="1" x14ac:dyDescent="0.25">
      <c r="A67" s="8" t="s">
        <v>137</v>
      </c>
      <c r="B67" s="9" t="s">
        <v>136</v>
      </c>
      <c r="C67" s="63">
        <f t="shared" ref="C67:E67" si="15">SUM(C68:C69)</f>
        <v>14491.23065</v>
      </c>
      <c r="D67" s="63">
        <f t="shared" si="15"/>
        <v>14491.23065</v>
      </c>
      <c r="E67" s="63">
        <f t="shared" si="15"/>
        <v>14491.23065</v>
      </c>
    </row>
    <row r="68" spans="1:5" s="12" customFormat="1" ht="48" customHeight="1" x14ac:dyDescent="0.25">
      <c r="A68" s="32" t="s">
        <v>135</v>
      </c>
      <c r="B68" s="11" t="s">
        <v>134</v>
      </c>
      <c r="C68" s="65">
        <v>12951.43065</v>
      </c>
      <c r="D68" s="65">
        <v>12951.43065</v>
      </c>
      <c r="E68" s="65">
        <v>12951.43065</v>
      </c>
    </row>
    <row r="69" spans="1:5" s="12" customFormat="1" ht="45.75" customHeight="1" x14ac:dyDescent="0.25">
      <c r="A69" s="32" t="s">
        <v>133</v>
      </c>
      <c r="B69" s="11" t="s">
        <v>132</v>
      </c>
      <c r="C69" s="65">
        <v>1539.8</v>
      </c>
      <c r="D69" s="65">
        <v>1539.8</v>
      </c>
      <c r="E69" s="65">
        <v>1539.8</v>
      </c>
    </row>
    <row r="70" spans="1:5" s="6" customFormat="1" ht="33.75" customHeight="1" x14ac:dyDescent="0.25">
      <c r="A70" s="4" t="s">
        <v>131</v>
      </c>
      <c r="B70" s="7" t="s">
        <v>130</v>
      </c>
      <c r="C70" s="62">
        <f t="shared" ref="C70:E70" si="16">C71</f>
        <v>2092.2735300000004</v>
      </c>
      <c r="D70" s="62">
        <f t="shared" si="16"/>
        <v>2092.2735300000004</v>
      </c>
      <c r="E70" s="62">
        <f t="shared" si="16"/>
        <v>2092.2735300000004</v>
      </c>
    </row>
    <row r="71" spans="1:5" ht="36.75" customHeight="1" x14ac:dyDescent="0.25">
      <c r="A71" s="8" t="s">
        <v>129</v>
      </c>
      <c r="B71" s="9" t="s">
        <v>128</v>
      </c>
      <c r="C71" s="63">
        <f t="shared" ref="C71:E71" si="17">SUM(C72:C75)</f>
        <v>2092.2735300000004</v>
      </c>
      <c r="D71" s="63">
        <f t="shared" si="17"/>
        <v>2092.2735300000004</v>
      </c>
      <c r="E71" s="63">
        <f t="shared" si="17"/>
        <v>2092.2735300000004</v>
      </c>
    </row>
    <row r="72" spans="1:5" s="12" customFormat="1" ht="30.75" hidden="1" customHeight="1" x14ac:dyDescent="0.25">
      <c r="A72" s="10" t="s">
        <v>411</v>
      </c>
      <c r="B72" s="11" t="s">
        <v>127</v>
      </c>
      <c r="C72" s="65">
        <v>717.52021000000002</v>
      </c>
      <c r="D72" s="65">
        <v>717.52021000000002</v>
      </c>
      <c r="E72" s="65">
        <v>717.52021000000002</v>
      </c>
    </row>
    <row r="73" spans="1:5" s="12" customFormat="1" ht="30.75" hidden="1" customHeight="1" x14ac:dyDescent="0.25">
      <c r="A73" s="10" t="s">
        <v>412</v>
      </c>
      <c r="B73" s="11" t="s">
        <v>126</v>
      </c>
      <c r="C73" s="65">
        <v>1344.69571</v>
      </c>
      <c r="D73" s="65">
        <v>1344.69571</v>
      </c>
      <c r="E73" s="65">
        <v>1344.69571</v>
      </c>
    </row>
    <row r="74" spans="1:5" s="12" customFormat="1" ht="30.75" hidden="1" customHeight="1" x14ac:dyDescent="0.25">
      <c r="A74" s="10" t="s">
        <v>413</v>
      </c>
      <c r="B74" s="11" t="s">
        <v>125</v>
      </c>
      <c r="C74" s="65">
        <v>29.509049999999998</v>
      </c>
      <c r="D74" s="65">
        <v>29.509049999999998</v>
      </c>
      <c r="E74" s="65">
        <v>29.509049999999998</v>
      </c>
    </row>
    <row r="75" spans="1:5" s="12" customFormat="1" ht="30.75" hidden="1" customHeight="1" x14ac:dyDescent="0.25">
      <c r="A75" s="10" t="s">
        <v>414</v>
      </c>
      <c r="B75" s="11" t="s">
        <v>124</v>
      </c>
      <c r="C75" s="65">
        <v>0.54856000000000005</v>
      </c>
      <c r="D75" s="65">
        <v>0.54856000000000005</v>
      </c>
      <c r="E75" s="65">
        <v>0.54856000000000005</v>
      </c>
    </row>
    <row r="76" spans="1:5" s="12" customFormat="1" ht="3" hidden="1" customHeight="1" x14ac:dyDescent="0.25">
      <c r="A76" s="10" t="s">
        <v>234</v>
      </c>
      <c r="B76" s="11" t="s">
        <v>233</v>
      </c>
      <c r="C76" s="65"/>
      <c r="D76" s="65"/>
      <c r="E76" s="65"/>
    </row>
    <row r="77" spans="1:5" s="6" customFormat="1" ht="36.75" customHeight="1" x14ac:dyDescent="0.25">
      <c r="A77" s="4" t="s">
        <v>123</v>
      </c>
      <c r="B77" s="7" t="s">
        <v>122</v>
      </c>
      <c r="C77" s="62">
        <f t="shared" ref="C77:E77" si="18">C78+C79+C86+C89</f>
        <v>223916.90045999998</v>
      </c>
      <c r="D77" s="62">
        <f t="shared" si="18"/>
        <v>204883.30372</v>
      </c>
      <c r="E77" s="62">
        <f t="shared" si="18"/>
        <v>206770.69711000001</v>
      </c>
    </row>
    <row r="78" spans="1:5" ht="52.5" hidden="1" customHeight="1" x14ac:dyDescent="0.25">
      <c r="A78" s="8" t="s">
        <v>121</v>
      </c>
      <c r="B78" s="9" t="s">
        <v>120</v>
      </c>
      <c r="C78" s="63"/>
      <c r="D78" s="63"/>
      <c r="E78" s="63"/>
    </row>
    <row r="79" spans="1:5" ht="36" customHeight="1" x14ac:dyDescent="0.25">
      <c r="A79" s="8" t="s">
        <v>118</v>
      </c>
      <c r="B79" s="9" t="s">
        <v>119</v>
      </c>
      <c r="C79" s="63">
        <f>SUM(C80:C85)</f>
        <v>10478.38933</v>
      </c>
      <c r="D79" s="63">
        <f t="shared" ref="D79:E79" si="19">SUM(D80:D85)</f>
        <v>10374.513509999999</v>
      </c>
      <c r="E79" s="63">
        <f t="shared" si="19"/>
        <v>11810.419110000001</v>
      </c>
    </row>
    <row r="80" spans="1:5" s="12" customFormat="1" ht="39" hidden="1" customHeight="1" x14ac:dyDescent="0.25">
      <c r="A80" s="10" t="s">
        <v>287</v>
      </c>
      <c r="B80" s="11" t="s">
        <v>288</v>
      </c>
      <c r="C80" s="65"/>
      <c r="D80" s="65"/>
      <c r="E80" s="65"/>
    </row>
    <row r="81" spans="1:5" s="12" customFormat="1" ht="63.75" hidden="1" customHeight="1" x14ac:dyDescent="0.25">
      <c r="A81" s="10" t="s">
        <v>289</v>
      </c>
      <c r="B81" s="11" t="s">
        <v>286</v>
      </c>
      <c r="C81" s="65">
        <v>2525.8622300000002</v>
      </c>
      <c r="D81" s="65">
        <v>2000</v>
      </c>
      <c r="E81" s="65">
        <v>2800</v>
      </c>
    </row>
    <row r="82" spans="1:5" s="12" customFormat="1" ht="33" hidden="1" customHeight="1" x14ac:dyDescent="0.25">
      <c r="A82" s="10" t="s">
        <v>290</v>
      </c>
      <c r="B82" s="11" t="s">
        <v>291</v>
      </c>
      <c r="C82" s="65">
        <v>593.16867999999999</v>
      </c>
      <c r="D82" s="65">
        <v>500</v>
      </c>
      <c r="E82" s="65">
        <v>584.68970999999999</v>
      </c>
    </row>
    <row r="83" spans="1:5" s="12" customFormat="1" ht="33" hidden="1" customHeight="1" x14ac:dyDescent="0.25">
      <c r="A83" s="10" t="s">
        <v>347</v>
      </c>
      <c r="B83" s="11" t="s">
        <v>288</v>
      </c>
      <c r="C83" s="65">
        <v>7127.4584199999999</v>
      </c>
      <c r="D83" s="65">
        <v>7626.38051</v>
      </c>
      <c r="E83" s="65">
        <v>8160.2271000000001</v>
      </c>
    </row>
    <row r="84" spans="1:5" s="12" customFormat="1" ht="33" hidden="1" customHeight="1" x14ac:dyDescent="0.25">
      <c r="A84" s="10" t="s">
        <v>348</v>
      </c>
      <c r="B84" s="11" t="s">
        <v>288</v>
      </c>
      <c r="C84" s="65">
        <v>231.9</v>
      </c>
      <c r="D84" s="65">
        <v>248.13300000000001</v>
      </c>
      <c r="E84" s="65">
        <v>265.50229999999999</v>
      </c>
    </row>
    <row r="85" spans="1:5" s="12" customFormat="1" ht="33" hidden="1" customHeight="1" x14ac:dyDescent="0.25">
      <c r="A85" s="10" t="s">
        <v>349</v>
      </c>
      <c r="B85" s="11" t="s">
        <v>288</v>
      </c>
      <c r="C85" s="65"/>
      <c r="D85" s="65"/>
      <c r="E85" s="65"/>
    </row>
    <row r="86" spans="1:5" ht="36" customHeight="1" x14ac:dyDescent="0.25">
      <c r="A86" s="8" t="s">
        <v>117</v>
      </c>
      <c r="B86" s="9" t="s">
        <v>116</v>
      </c>
      <c r="C86" s="63">
        <f t="shared" ref="C86:E86" si="20">SUM(C87:C88)</f>
        <v>6027.8720200000007</v>
      </c>
      <c r="D86" s="63">
        <f t="shared" si="20"/>
        <v>6449.82521</v>
      </c>
      <c r="E86" s="63">
        <f t="shared" si="20"/>
        <v>6901.3130000000001</v>
      </c>
    </row>
    <row r="87" spans="1:5" s="12" customFormat="1" ht="48" hidden="1" customHeight="1" x14ac:dyDescent="0.25">
      <c r="A87" s="10" t="s">
        <v>350</v>
      </c>
      <c r="B87" s="11" t="s">
        <v>116</v>
      </c>
      <c r="C87" s="65">
        <v>3244.7350900000001</v>
      </c>
      <c r="D87" s="65">
        <v>3471.8665500000002</v>
      </c>
      <c r="E87" s="65">
        <v>3714.8971999999999</v>
      </c>
    </row>
    <row r="88" spans="1:5" s="12" customFormat="1" ht="48" hidden="1" customHeight="1" x14ac:dyDescent="0.25">
      <c r="A88" s="10" t="s">
        <v>351</v>
      </c>
      <c r="B88" s="11" t="s">
        <v>116</v>
      </c>
      <c r="C88" s="65">
        <v>2783.1369300000001</v>
      </c>
      <c r="D88" s="65">
        <v>2977.9586599999998</v>
      </c>
      <c r="E88" s="65">
        <v>3186.4158000000002</v>
      </c>
    </row>
    <row r="89" spans="1:5" ht="33" customHeight="1" x14ac:dyDescent="0.25">
      <c r="A89" s="8" t="s">
        <v>115</v>
      </c>
      <c r="B89" s="9" t="s">
        <v>114</v>
      </c>
      <c r="C89" s="63">
        <f>C90+C91+C92+C93+C94+C95+C96+C97+C98+C99+C100+C101+C102+C103</f>
        <v>207410.63910999999</v>
      </c>
      <c r="D89" s="63">
        <f>D90+D91+D92+D93+D94+D95+D96+D97+D98+D99+D100+D101+D102+D103</f>
        <v>188058.965</v>
      </c>
      <c r="E89" s="63">
        <f>E90+E91+E92+E93+E94+E95+E96+E97+E98+E99+E100+E101+E102+E103</f>
        <v>188058.965</v>
      </c>
    </row>
    <row r="90" spans="1:5" s="12" customFormat="1" ht="33" hidden="1" customHeight="1" x14ac:dyDescent="0.25">
      <c r="A90" s="10" t="s">
        <v>115</v>
      </c>
      <c r="B90" s="11" t="s">
        <v>237</v>
      </c>
      <c r="C90" s="65"/>
      <c r="D90" s="65"/>
      <c r="E90" s="65"/>
    </row>
    <row r="91" spans="1:5" s="12" customFormat="1" ht="33" hidden="1" customHeight="1" x14ac:dyDescent="0.25">
      <c r="A91" s="10" t="s">
        <v>115</v>
      </c>
      <c r="B91" s="11" t="s">
        <v>238</v>
      </c>
      <c r="C91" s="65"/>
      <c r="D91" s="65"/>
      <c r="E91" s="65"/>
    </row>
    <row r="92" spans="1:5" s="12" customFormat="1" ht="33" hidden="1" customHeight="1" x14ac:dyDescent="0.25">
      <c r="A92" s="10" t="s">
        <v>115</v>
      </c>
      <c r="B92" s="11" t="s">
        <v>239</v>
      </c>
      <c r="C92" s="65"/>
      <c r="D92" s="65"/>
      <c r="E92" s="65"/>
    </row>
    <row r="93" spans="1:5" s="12" customFormat="1" ht="30.75" hidden="1" customHeight="1" x14ac:dyDescent="0.25">
      <c r="A93" s="10" t="s">
        <v>258</v>
      </c>
      <c r="B93" s="11" t="s">
        <v>262</v>
      </c>
      <c r="C93" s="65">
        <v>1807.1495299999999</v>
      </c>
      <c r="D93" s="65"/>
      <c r="E93" s="65"/>
    </row>
    <row r="94" spans="1:5" s="12" customFormat="1" ht="33" hidden="1" customHeight="1" x14ac:dyDescent="0.25">
      <c r="A94" s="10" t="s">
        <v>259</v>
      </c>
      <c r="B94" s="11" t="s">
        <v>263</v>
      </c>
      <c r="C94" s="65"/>
      <c r="D94" s="65"/>
      <c r="E94" s="65"/>
    </row>
    <row r="95" spans="1:5" s="12" customFormat="1" ht="33.75" hidden="1" customHeight="1" x14ac:dyDescent="0.25">
      <c r="A95" s="10" t="s">
        <v>108</v>
      </c>
      <c r="B95" s="11" t="s">
        <v>109</v>
      </c>
      <c r="C95" s="65">
        <v>725.495</v>
      </c>
      <c r="D95" s="65">
        <v>725.495</v>
      </c>
      <c r="E95" s="65">
        <v>725.495</v>
      </c>
    </row>
    <row r="96" spans="1:5" s="12" customFormat="1" ht="34.5" hidden="1" customHeight="1" x14ac:dyDescent="0.25">
      <c r="A96" s="10" t="s">
        <v>106</v>
      </c>
      <c r="B96" s="11" t="s">
        <v>107</v>
      </c>
      <c r="C96" s="65">
        <v>142333.47</v>
      </c>
      <c r="D96" s="65">
        <v>142333.47</v>
      </c>
      <c r="E96" s="65">
        <v>142333.47</v>
      </c>
    </row>
    <row r="97" spans="1:5" s="12" customFormat="1" ht="33.75" hidden="1" customHeight="1" x14ac:dyDescent="0.25">
      <c r="A97" s="10" t="s">
        <v>292</v>
      </c>
      <c r="B97" s="11" t="s">
        <v>293</v>
      </c>
      <c r="C97" s="65"/>
      <c r="D97" s="65"/>
      <c r="E97" s="65"/>
    </row>
    <row r="98" spans="1:5" s="12" customFormat="1" ht="35.25" hidden="1" customHeight="1" x14ac:dyDescent="0.25">
      <c r="A98" s="10" t="s">
        <v>352</v>
      </c>
      <c r="B98" s="11" t="s">
        <v>353</v>
      </c>
      <c r="C98" s="65"/>
      <c r="D98" s="65"/>
      <c r="E98" s="65"/>
    </row>
    <row r="99" spans="1:5" s="12" customFormat="1" ht="35.25" hidden="1" customHeight="1" x14ac:dyDescent="0.25">
      <c r="A99" s="10" t="s">
        <v>354</v>
      </c>
      <c r="B99" s="11" t="s">
        <v>355</v>
      </c>
      <c r="C99" s="65"/>
      <c r="D99" s="65"/>
      <c r="E99" s="65"/>
    </row>
    <row r="100" spans="1:5" s="12" customFormat="1" ht="35.25" hidden="1" customHeight="1" x14ac:dyDescent="0.25">
      <c r="A100" s="10" t="s">
        <v>113</v>
      </c>
      <c r="B100" s="11" t="s">
        <v>112</v>
      </c>
      <c r="C100" s="65"/>
      <c r="D100" s="65"/>
      <c r="E100" s="65"/>
    </row>
    <row r="101" spans="1:5" s="12" customFormat="1" ht="33" hidden="1" customHeight="1" x14ac:dyDescent="0.25">
      <c r="A101" s="10" t="s">
        <v>111</v>
      </c>
      <c r="B101" s="11" t="s">
        <v>110</v>
      </c>
      <c r="C101" s="65">
        <v>62544.524579999998</v>
      </c>
      <c r="D101" s="65">
        <v>45000</v>
      </c>
      <c r="E101" s="65">
        <v>45000</v>
      </c>
    </row>
    <row r="102" spans="1:5" s="12" customFormat="1" ht="35.25" hidden="1" customHeight="1" x14ac:dyDescent="0.25">
      <c r="A102" s="10" t="s">
        <v>260</v>
      </c>
      <c r="B102" s="11" t="s">
        <v>261</v>
      </c>
      <c r="C102" s="65"/>
      <c r="D102" s="65"/>
      <c r="E102" s="65"/>
    </row>
    <row r="103" spans="1:5" s="12" customFormat="1" ht="3" hidden="1" customHeight="1" x14ac:dyDescent="0.25">
      <c r="A103" s="10" t="s">
        <v>294</v>
      </c>
      <c r="B103" s="11" t="s">
        <v>356</v>
      </c>
      <c r="C103" s="65"/>
      <c r="D103" s="65"/>
      <c r="E103" s="65"/>
    </row>
    <row r="104" spans="1:5" s="6" customFormat="1" ht="33.75" customHeight="1" x14ac:dyDescent="0.25">
      <c r="A104" s="4" t="s">
        <v>105</v>
      </c>
      <c r="B104" s="7" t="s">
        <v>104</v>
      </c>
      <c r="C104" s="62">
        <f>SUM(C105:C112)</f>
        <v>493126.10722999997</v>
      </c>
      <c r="D104" s="62">
        <f t="shared" ref="D104:E104" si="21">SUM(D105:D112)</f>
        <v>431342.19903999998</v>
      </c>
      <c r="E104" s="62">
        <f t="shared" si="21"/>
        <v>457108.03480000002</v>
      </c>
    </row>
    <row r="105" spans="1:5" ht="33" hidden="1" customHeight="1" x14ac:dyDescent="0.25">
      <c r="A105" s="8" t="s">
        <v>103</v>
      </c>
      <c r="B105" s="15" t="s">
        <v>102</v>
      </c>
      <c r="C105" s="63"/>
      <c r="D105" s="63"/>
      <c r="E105" s="63"/>
    </row>
    <row r="106" spans="1:5" ht="84" hidden="1" customHeight="1" x14ac:dyDescent="0.25">
      <c r="A106" s="8" t="s">
        <v>101</v>
      </c>
      <c r="B106" s="15" t="s">
        <v>100</v>
      </c>
      <c r="C106" s="63"/>
      <c r="D106" s="63"/>
      <c r="E106" s="63"/>
    </row>
    <row r="107" spans="1:5" ht="82.5" hidden="1" customHeight="1" x14ac:dyDescent="0.25">
      <c r="A107" s="8" t="s">
        <v>236</v>
      </c>
      <c r="B107" s="15" t="s">
        <v>235</v>
      </c>
      <c r="C107" s="63"/>
      <c r="D107" s="63"/>
      <c r="E107" s="63"/>
    </row>
    <row r="108" spans="1:5" ht="90.75" customHeight="1" x14ac:dyDescent="0.25">
      <c r="A108" s="8" t="s">
        <v>99</v>
      </c>
      <c r="B108" s="15" t="s">
        <v>98</v>
      </c>
      <c r="C108" s="63">
        <v>78595.70723</v>
      </c>
      <c r="D108" s="63">
        <v>51342.19904</v>
      </c>
      <c r="E108" s="63">
        <v>47108.034800000001</v>
      </c>
    </row>
    <row r="109" spans="1:5" ht="48.75" customHeight="1" x14ac:dyDescent="0.25">
      <c r="A109" s="8" t="s">
        <v>97</v>
      </c>
      <c r="B109" s="9" t="s">
        <v>96</v>
      </c>
      <c r="C109" s="63">
        <v>190000</v>
      </c>
      <c r="D109" s="63">
        <v>200000</v>
      </c>
      <c r="E109" s="63">
        <v>210000</v>
      </c>
    </row>
    <row r="110" spans="1:5" ht="58.5" customHeight="1" x14ac:dyDescent="0.25">
      <c r="A110" s="39" t="s">
        <v>310</v>
      </c>
      <c r="B110" s="9" t="s">
        <v>309</v>
      </c>
      <c r="C110" s="63">
        <v>74530.399999999994</v>
      </c>
      <c r="D110" s="63">
        <v>10000</v>
      </c>
      <c r="E110" s="63">
        <v>10000</v>
      </c>
    </row>
    <row r="111" spans="1:5" ht="75" x14ac:dyDescent="0.25">
      <c r="A111" s="8" t="s">
        <v>95</v>
      </c>
      <c r="B111" s="9" t="s">
        <v>94</v>
      </c>
      <c r="C111" s="63">
        <v>150000</v>
      </c>
      <c r="D111" s="63">
        <v>170000</v>
      </c>
      <c r="E111" s="63">
        <v>190000</v>
      </c>
    </row>
    <row r="112" spans="1:5" ht="45" hidden="1" x14ac:dyDescent="0.25">
      <c r="A112" s="39" t="s">
        <v>296</v>
      </c>
      <c r="B112" s="9" t="s">
        <v>295</v>
      </c>
      <c r="C112" s="63"/>
      <c r="D112" s="63"/>
      <c r="E112" s="63"/>
    </row>
    <row r="113" spans="1:5" s="6" customFormat="1" ht="31.5" x14ac:dyDescent="0.25">
      <c r="A113" s="4" t="s">
        <v>93</v>
      </c>
      <c r="B113" s="7" t="s">
        <v>92</v>
      </c>
      <c r="C113" s="62">
        <v>12000</v>
      </c>
      <c r="D113" s="62">
        <v>20000</v>
      </c>
      <c r="E113" s="62">
        <v>20000</v>
      </c>
    </row>
    <row r="114" spans="1:5" s="6" customFormat="1" ht="32.25" customHeight="1" x14ac:dyDescent="0.25">
      <c r="A114" s="4" t="s">
        <v>91</v>
      </c>
      <c r="B114" s="7" t="s">
        <v>90</v>
      </c>
      <c r="C114" s="62">
        <f t="shared" ref="C114:E114" si="22">C115+C116+C120</f>
        <v>1500</v>
      </c>
      <c r="D114" s="62">
        <f t="shared" si="22"/>
        <v>1500</v>
      </c>
      <c r="E114" s="62">
        <f t="shared" si="22"/>
        <v>1500</v>
      </c>
    </row>
    <row r="115" spans="1:5" ht="3" hidden="1" customHeight="1" x14ac:dyDescent="0.25">
      <c r="A115" s="8" t="s">
        <v>89</v>
      </c>
      <c r="B115" s="9" t="s">
        <v>88</v>
      </c>
      <c r="C115" s="63"/>
      <c r="D115" s="63"/>
      <c r="E115" s="63"/>
    </row>
    <row r="116" spans="1:5" ht="30" x14ac:dyDescent="0.25">
      <c r="A116" s="8" t="s">
        <v>86</v>
      </c>
      <c r="B116" s="9" t="s">
        <v>87</v>
      </c>
      <c r="C116" s="63">
        <f t="shared" ref="C116:E116" si="23">SUM(C117:C119)</f>
        <v>1500</v>
      </c>
      <c r="D116" s="63">
        <f t="shared" si="23"/>
        <v>1500</v>
      </c>
      <c r="E116" s="63">
        <f t="shared" si="23"/>
        <v>1500</v>
      </c>
    </row>
    <row r="117" spans="1:5" s="12" customFormat="1" ht="30" hidden="1" x14ac:dyDescent="0.25">
      <c r="A117" s="10" t="s">
        <v>84</v>
      </c>
      <c r="B117" s="11" t="s">
        <v>85</v>
      </c>
      <c r="C117" s="65"/>
      <c r="D117" s="65"/>
      <c r="E117" s="65"/>
    </row>
    <row r="118" spans="1:5" s="12" customFormat="1" ht="30" hidden="1" x14ac:dyDescent="0.25">
      <c r="A118" s="10" t="s">
        <v>83</v>
      </c>
      <c r="B118" s="11" t="s">
        <v>85</v>
      </c>
      <c r="C118" s="65"/>
      <c r="D118" s="65"/>
      <c r="E118" s="65"/>
    </row>
    <row r="119" spans="1:5" s="12" customFormat="1" ht="45" x14ac:dyDescent="0.25">
      <c r="A119" s="10" t="s">
        <v>82</v>
      </c>
      <c r="B119" s="11" t="s">
        <v>81</v>
      </c>
      <c r="C119" s="65">
        <v>1500</v>
      </c>
      <c r="D119" s="65">
        <v>1500</v>
      </c>
      <c r="E119" s="65">
        <v>1500</v>
      </c>
    </row>
    <row r="120" spans="1:5" ht="30.75" hidden="1" customHeight="1" x14ac:dyDescent="0.25">
      <c r="A120" s="8" t="s">
        <v>80</v>
      </c>
      <c r="B120" s="9" t="s">
        <v>79</v>
      </c>
      <c r="C120" s="63"/>
      <c r="D120" s="63"/>
      <c r="E120" s="63"/>
    </row>
    <row r="121" spans="1:5" s="12" customFormat="1" ht="36" hidden="1" customHeight="1" x14ac:dyDescent="0.25">
      <c r="A121" s="10"/>
      <c r="B121" s="11" t="s">
        <v>230</v>
      </c>
      <c r="C121" s="65"/>
      <c r="D121" s="65"/>
      <c r="E121" s="65"/>
    </row>
    <row r="122" spans="1:5" s="6" customFormat="1" ht="41.25" customHeight="1" x14ac:dyDescent="0.25">
      <c r="A122" s="4" t="s">
        <v>78</v>
      </c>
      <c r="B122" s="5" t="s">
        <v>77</v>
      </c>
      <c r="C122" s="62">
        <f>C124+C127+C228+C255+C275+C276+C277+C278+C282</f>
        <v>9418933.3307700008</v>
      </c>
      <c r="D122" s="62">
        <f>D124+D127+D228+D255+D275+D276+D277+D278+D282</f>
        <v>4885621.8777900003</v>
      </c>
      <c r="E122" s="62">
        <f>E124+E127+E228+E255+E275+E276+E277+E278+E282</f>
        <v>3424640.7521599997</v>
      </c>
    </row>
    <row r="123" spans="1:5" s="6" customFormat="1" ht="47.25" customHeight="1" x14ac:dyDescent="0.25">
      <c r="A123" s="19" t="s">
        <v>76</v>
      </c>
      <c r="B123" s="5" t="s">
        <v>75</v>
      </c>
      <c r="C123" s="62">
        <f>C124+C127+C228+C255</f>
        <v>9418933.3307700008</v>
      </c>
      <c r="D123" s="62">
        <f>D124+D127+D228+D255</f>
        <v>4885621.8777900003</v>
      </c>
      <c r="E123" s="62">
        <f>E124+E127+E228+E255</f>
        <v>3424640.7521599997</v>
      </c>
    </row>
    <row r="124" spans="1:5" s="6" customFormat="1" ht="34.5" customHeight="1" x14ac:dyDescent="0.25">
      <c r="A124" s="19" t="s">
        <v>74</v>
      </c>
      <c r="B124" s="7" t="s">
        <v>73</v>
      </c>
      <c r="C124" s="62">
        <f>SUM(C125:C126)</f>
        <v>18588</v>
      </c>
      <c r="D124" s="62">
        <f>D125+D126</f>
        <v>0</v>
      </c>
      <c r="E124" s="62">
        <f>E125+E126</f>
        <v>0</v>
      </c>
    </row>
    <row r="125" spans="1:5" ht="36" hidden="1" customHeight="1" x14ac:dyDescent="0.25">
      <c r="A125" s="8" t="s">
        <v>72</v>
      </c>
      <c r="B125" s="20" t="s">
        <v>71</v>
      </c>
      <c r="C125" s="63"/>
      <c r="D125" s="63"/>
      <c r="E125" s="63"/>
    </row>
    <row r="126" spans="1:5" ht="36" customHeight="1" x14ac:dyDescent="0.25">
      <c r="A126" s="8" t="s">
        <v>70</v>
      </c>
      <c r="B126" s="20" t="s">
        <v>69</v>
      </c>
      <c r="C126" s="66">
        <v>18588</v>
      </c>
      <c r="D126" s="63"/>
      <c r="E126" s="63"/>
    </row>
    <row r="127" spans="1:5" s="6" customFormat="1" ht="56.25" customHeight="1" x14ac:dyDescent="0.25">
      <c r="A127" s="4" t="s">
        <v>68</v>
      </c>
      <c r="B127" s="7" t="s">
        <v>67</v>
      </c>
      <c r="C127" s="62">
        <f>C128+C132+C135+C137+C139+C141+C142+C143+C144+C145+C149+C150+C151+C152+C153+C156+C165+C169+C172+C173+C188</f>
        <v>6591451.9877700005</v>
      </c>
      <c r="D127" s="62">
        <f>D128+D132+D135+D137+D139+D141+D142+D143+D144+D145+D149+D150+D151+D152+D153+D156+D165+D169+D172+D173+D188</f>
        <v>2709446.6787900003</v>
      </c>
      <c r="E127" s="62">
        <f>E128+E132+E135+E137+E139+E141+E142+E143+E144+E145+E149+E150+E151+E152+E153+E156+E165+E169+E172+E173+E188</f>
        <v>1256258.17616</v>
      </c>
    </row>
    <row r="128" spans="1:5" ht="81.75" hidden="1" customHeight="1" x14ac:dyDescent="0.25">
      <c r="A128" s="21" t="s">
        <v>66</v>
      </c>
      <c r="B128" s="22" t="s">
        <v>65</v>
      </c>
      <c r="C128" s="67">
        <f>SUM(C129:C131)</f>
        <v>0</v>
      </c>
      <c r="D128" s="67">
        <f t="shared" ref="D128:E128" si="24">SUM(D129:D131)</f>
        <v>0</v>
      </c>
      <c r="E128" s="67">
        <f t="shared" si="24"/>
        <v>0</v>
      </c>
    </row>
    <row r="129" spans="1:7" s="12" customFormat="1" ht="53.25" hidden="1" customHeight="1" x14ac:dyDescent="0.25">
      <c r="A129" s="45"/>
      <c r="B129" s="40" t="s">
        <v>64</v>
      </c>
      <c r="C129" s="68">
        <v>0</v>
      </c>
      <c r="D129" s="68">
        <v>0</v>
      </c>
      <c r="E129" s="68">
        <v>0</v>
      </c>
      <c r="F129" s="47">
        <v>101275</v>
      </c>
      <c r="G129" s="47">
        <v>114344</v>
      </c>
    </row>
    <row r="130" spans="1:7" s="12" customFormat="1" ht="29.25" hidden="1" customHeight="1" x14ac:dyDescent="0.25">
      <c r="A130" s="41"/>
      <c r="B130" s="40" t="s">
        <v>63</v>
      </c>
      <c r="C130" s="68">
        <v>0</v>
      </c>
      <c r="D130" s="68">
        <v>0</v>
      </c>
      <c r="E130" s="68">
        <v>0</v>
      </c>
      <c r="F130" s="47">
        <v>29098.080000000002</v>
      </c>
      <c r="G130" s="47">
        <v>29098.080000000002</v>
      </c>
    </row>
    <row r="131" spans="1:7" s="12" customFormat="1" ht="34.5" hidden="1" customHeight="1" x14ac:dyDescent="0.25">
      <c r="A131" s="41"/>
      <c r="B131" s="40" t="s">
        <v>255</v>
      </c>
      <c r="C131" s="68">
        <v>0</v>
      </c>
      <c r="D131" s="68">
        <v>0</v>
      </c>
      <c r="E131" s="68">
        <v>0</v>
      </c>
      <c r="F131" s="47">
        <v>11034.87</v>
      </c>
      <c r="G131" s="47">
        <v>11034.87</v>
      </c>
    </row>
    <row r="132" spans="1:7" ht="79.5" customHeight="1" x14ac:dyDescent="0.25">
      <c r="A132" s="24" t="s">
        <v>62</v>
      </c>
      <c r="B132" s="22" t="s">
        <v>61</v>
      </c>
      <c r="C132" s="67">
        <f>C133+C134</f>
        <v>850773.39080000005</v>
      </c>
      <c r="D132" s="67">
        <f t="shared" ref="D132:E132" si="25">D133+D134</f>
        <v>1178704.2875900001</v>
      </c>
      <c r="E132" s="67">
        <f t="shared" si="25"/>
        <v>246507.39514000001</v>
      </c>
    </row>
    <row r="133" spans="1:7" ht="48" customHeight="1" x14ac:dyDescent="0.25">
      <c r="A133" s="53"/>
      <c r="B133" s="54" t="s">
        <v>415</v>
      </c>
      <c r="C133" s="67">
        <f>485796.80959+720.85614</f>
        <v>486517.66573000001</v>
      </c>
      <c r="D133" s="67">
        <v>0</v>
      </c>
      <c r="E133" s="67">
        <v>0</v>
      </c>
    </row>
    <row r="134" spans="1:7" ht="48" customHeight="1" x14ac:dyDescent="0.25">
      <c r="A134" s="53"/>
      <c r="B134" s="54" t="s">
        <v>416</v>
      </c>
      <c r="C134" s="67">
        <f>355122.97321+9132.75186</f>
        <v>364255.72507000004</v>
      </c>
      <c r="D134" s="67">
        <v>1178704.2875900001</v>
      </c>
      <c r="E134" s="67">
        <v>246507.39514000001</v>
      </c>
    </row>
    <row r="135" spans="1:7" ht="47.25" hidden="1" customHeight="1" x14ac:dyDescent="0.25">
      <c r="A135" s="39" t="s">
        <v>60</v>
      </c>
      <c r="B135" s="22" t="s">
        <v>59</v>
      </c>
      <c r="C135" s="67">
        <f>SUM(C136)</f>
        <v>0</v>
      </c>
      <c r="D135" s="67">
        <f t="shared" ref="D135:E135" si="26">SUM(D136)</f>
        <v>0</v>
      </c>
      <c r="E135" s="67">
        <f t="shared" si="26"/>
        <v>0</v>
      </c>
    </row>
    <row r="136" spans="1:7" s="12" customFormat="1" ht="32.25" hidden="1" customHeight="1" x14ac:dyDescent="0.25">
      <c r="A136" s="41"/>
      <c r="B136" s="40" t="s">
        <v>357</v>
      </c>
      <c r="C136" s="68">
        <v>0</v>
      </c>
      <c r="D136" s="68">
        <v>0</v>
      </c>
      <c r="E136" s="68">
        <v>0</v>
      </c>
    </row>
    <row r="137" spans="1:7" ht="57" customHeight="1" x14ac:dyDescent="0.25">
      <c r="A137" s="39" t="s">
        <v>58</v>
      </c>
      <c r="B137" s="42" t="s">
        <v>57</v>
      </c>
      <c r="C137" s="67">
        <f>SUM(C138)</f>
        <v>0</v>
      </c>
      <c r="D137" s="67">
        <f t="shared" ref="D137:E137" si="27">SUM(D138)</f>
        <v>12153.28</v>
      </c>
      <c r="E137" s="67">
        <f t="shared" si="27"/>
        <v>0</v>
      </c>
    </row>
    <row r="138" spans="1:7" s="12" customFormat="1" ht="57.75" customHeight="1" x14ac:dyDescent="0.25">
      <c r="A138" s="41"/>
      <c r="B138" s="40" t="s">
        <v>323</v>
      </c>
      <c r="C138" s="68">
        <v>0</v>
      </c>
      <c r="D138" s="68">
        <v>12153.28</v>
      </c>
      <c r="E138" s="68">
        <v>0</v>
      </c>
    </row>
    <row r="139" spans="1:7" ht="79.5" customHeight="1" x14ac:dyDescent="0.25">
      <c r="A139" s="39" t="s">
        <v>326</v>
      </c>
      <c r="B139" s="42" t="s">
        <v>325</v>
      </c>
      <c r="C139" s="67">
        <f>SUM(C140)</f>
        <v>4427.3900000000003</v>
      </c>
      <c r="D139" s="67">
        <f t="shared" ref="D139:E139" si="28">SUM(D140)</f>
        <v>0</v>
      </c>
      <c r="E139" s="67">
        <f t="shared" si="28"/>
        <v>0</v>
      </c>
    </row>
    <row r="140" spans="1:7" s="12" customFormat="1" ht="63.75" customHeight="1" x14ac:dyDescent="0.25">
      <c r="A140" s="41"/>
      <c r="B140" s="40" t="s">
        <v>358</v>
      </c>
      <c r="C140" s="68">
        <v>4427.3900000000003</v>
      </c>
      <c r="D140" s="68">
        <v>0</v>
      </c>
      <c r="E140" s="68">
        <v>0</v>
      </c>
    </row>
    <row r="141" spans="1:7" ht="66" hidden="1" customHeight="1" x14ac:dyDescent="0.25">
      <c r="A141" s="39" t="s">
        <v>384</v>
      </c>
      <c r="B141" s="42" t="s">
        <v>359</v>
      </c>
      <c r="C141" s="67"/>
      <c r="D141" s="67"/>
      <c r="E141" s="67"/>
    </row>
    <row r="142" spans="1:7" ht="66" hidden="1" customHeight="1" x14ac:dyDescent="0.25">
      <c r="A142" s="39" t="s">
        <v>385</v>
      </c>
      <c r="B142" s="42" t="s">
        <v>360</v>
      </c>
      <c r="C142" s="67"/>
      <c r="D142" s="67"/>
      <c r="E142" s="67"/>
    </row>
    <row r="143" spans="1:7" ht="103.5" customHeight="1" x14ac:dyDescent="0.25">
      <c r="A143" s="50" t="s">
        <v>417</v>
      </c>
      <c r="B143" s="51" t="s">
        <v>418</v>
      </c>
      <c r="C143" s="67">
        <v>4248.1499999999996</v>
      </c>
      <c r="D143" s="67">
        <v>0</v>
      </c>
      <c r="E143" s="67">
        <v>0</v>
      </c>
    </row>
    <row r="144" spans="1:7" ht="66" hidden="1" customHeight="1" x14ac:dyDescent="0.25">
      <c r="A144" s="39" t="s">
        <v>334</v>
      </c>
      <c r="B144" s="42" t="s">
        <v>333</v>
      </c>
      <c r="C144" s="67"/>
      <c r="D144" s="67"/>
      <c r="E144" s="67"/>
    </row>
    <row r="145" spans="1:5" ht="50.25" customHeight="1" x14ac:dyDescent="0.25">
      <c r="A145" s="50" t="s">
        <v>419</v>
      </c>
      <c r="B145" s="51" t="s">
        <v>420</v>
      </c>
      <c r="C145" s="67">
        <f>C146+C147+C148</f>
        <v>4205296.2549999999</v>
      </c>
      <c r="D145" s="67">
        <f t="shared" ref="D145:E145" si="29">D146+D147+D148</f>
        <v>0</v>
      </c>
      <c r="E145" s="67">
        <f t="shared" si="29"/>
        <v>0</v>
      </c>
    </row>
    <row r="146" spans="1:5" ht="57" customHeight="1" x14ac:dyDescent="0.25">
      <c r="A146" s="52" t="s">
        <v>421</v>
      </c>
      <c r="B146" s="36" t="s">
        <v>422</v>
      </c>
      <c r="C146" s="67">
        <f>1629074.14+60415.39</f>
        <v>1689489.5299999998</v>
      </c>
      <c r="D146" s="68">
        <v>0</v>
      </c>
      <c r="E146" s="68">
        <v>0</v>
      </c>
    </row>
    <row r="147" spans="1:5" ht="55.5" customHeight="1" x14ac:dyDescent="0.25">
      <c r="A147" s="52" t="s">
        <v>423</v>
      </c>
      <c r="B147" s="36" t="s">
        <v>425</v>
      </c>
      <c r="C147" s="68">
        <v>1415108.55</v>
      </c>
      <c r="D147" s="68">
        <v>0</v>
      </c>
      <c r="E147" s="68">
        <v>0</v>
      </c>
    </row>
    <row r="148" spans="1:5" ht="50.25" customHeight="1" x14ac:dyDescent="0.25">
      <c r="A148" s="52" t="s">
        <v>424</v>
      </c>
      <c r="B148" s="36" t="s">
        <v>426</v>
      </c>
      <c r="C148" s="67">
        <f>982611.99+118086.185</f>
        <v>1100698.175</v>
      </c>
      <c r="D148" s="68">
        <v>0</v>
      </c>
      <c r="E148" s="68">
        <v>0</v>
      </c>
    </row>
    <row r="149" spans="1:5" ht="57.75" hidden="1" customHeight="1" x14ac:dyDescent="0.25">
      <c r="A149" s="39" t="s">
        <v>56</v>
      </c>
      <c r="B149" s="42" t="s">
        <v>55</v>
      </c>
      <c r="C149" s="67"/>
      <c r="D149" s="67"/>
      <c r="E149" s="67"/>
    </row>
    <row r="150" spans="1:5" ht="79.5" hidden="1" customHeight="1" x14ac:dyDescent="0.25">
      <c r="A150" s="39" t="s">
        <v>54</v>
      </c>
      <c r="B150" s="42" t="s">
        <v>53</v>
      </c>
      <c r="C150" s="67"/>
      <c r="D150" s="67"/>
      <c r="E150" s="67"/>
    </row>
    <row r="151" spans="1:5" ht="62.25" customHeight="1" x14ac:dyDescent="0.25">
      <c r="A151" s="39" t="s">
        <v>52</v>
      </c>
      <c r="B151" s="42" t="s">
        <v>51</v>
      </c>
      <c r="C151" s="67">
        <v>69948.077390000006</v>
      </c>
      <c r="D151" s="67">
        <v>74093.416970000006</v>
      </c>
      <c r="E151" s="67">
        <v>73261.402159999998</v>
      </c>
    </row>
    <row r="152" spans="1:5" ht="36" customHeight="1" x14ac:dyDescent="0.25">
      <c r="A152" s="39" t="s">
        <v>50</v>
      </c>
      <c r="B152" s="42" t="s">
        <v>49</v>
      </c>
      <c r="C152" s="67">
        <v>9628</v>
      </c>
      <c r="D152" s="67">
        <v>11733.4</v>
      </c>
      <c r="E152" s="67">
        <v>11071.7</v>
      </c>
    </row>
    <row r="153" spans="1:5" ht="34.5" customHeight="1" x14ac:dyDescent="0.25">
      <c r="A153" s="39" t="s">
        <v>48</v>
      </c>
      <c r="B153" s="44" t="s">
        <v>47</v>
      </c>
      <c r="C153" s="67">
        <f>SUM(C154:C155)</f>
        <v>132164.53258</v>
      </c>
      <c r="D153" s="67">
        <f t="shared" ref="D153:E153" si="30">SUM(D154:D155)</f>
        <v>471.70423</v>
      </c>
      <c r="E153" s="67">
        <f t="shared" si="30"/>
        <v>471.59886</v>
      </c>
    </row>
    <row r="154" spans="1:5" s="12" customFormat="1" ht="63" customHeight="1" x14ac:dyDescent="0.25">
      <c r="A154" s="41"/>
      <c r="B154" s="40" t="s">
        <v>436</v>
      </c>
      <c r="C154" s="68">
        <v>466.90258</v>
      </c>
      <c r="D154" s="68">
        <v>471.70423</v>
      </c>
      <c r="E154" s="68">
        <v>471.59886</v>
      </c>
    </row>
    <row r="155" spans="1:5" s="12" customFormat="1" ht="37.5" customHeight="1" x14ac:dyDescent="0.25">
      <c r="A155" s="41"/>
      <c r="B155" s="40" t="s">
        <v>300</v>
      </c>
      <c r="C155" s="68">
        <f>112886.19+18811.44</f>
        <v>131697.63</v>
      </c>
      <c r="D155" s="68">
        <v>0</v>
      </c>
      <c r="E155" s="68">
        <v>0</v>
      </c>
    </row>
    <row r="156" spans="1:5" ht="33.75" customHeight="1" x14ac:dyDescent="0.25">
      <c r="A156" s="39" t="s">
        <v>46</v>
      </c>
      <c r="B156" s="42" t="s">
        <v>45</v>
      </c>
      <c r="C156" s="67">
        <f>SUM(C157:C164)</f>
        <v>205341.59</v>
      </c>
      <c r="D156" s="67">
        <f t="shared" ref="D156:E156" si="31">SUM(D157:D164)</f>
        <v>0</v>
      </c>
      <c r="E156" s="67">
        <f t="shared" si="31"/>
        <v>84502.88</v>
      </c>
    </row>
    <row r="157" spans="1:5" s="12" customFormat="1" ht="30.75" hidden="1" customHeight="1" x14ac:dyDescent="0.25">
      <c r="A157" s="41"/>
      <c r="B157" s="40" t="s">
        <v>320</v>
      </c>
      <c r="C157" s="68"/>
      <c r="D157" s="68"/>
      <c r="E157" s="68"/>
    </row>
    <row r="158" spans="1:5" s="12" customFormat="1" ht="48.75" customHeight="1" x14ac:dyDescent="0.25">
      <c r="A158" s="41"/>
      <c r="B158" s="40" t="s">
        <v>264</v>
      </c>
      <c r="C158" s="68">
        <v>1031.31</v>
      </c>
      <c r="D158" s="68">
        <v>0</v>
      </c>
      <c r="E158" s="68">
        <v>0</v>
      </c>
    </row>
    <row r="159" spans="1:5" s="12" customFormat="1" ht="48.75" customHeight="1" x14ac:dyDescent="0.25">
      <c r="A159" s="41"/>
      <c r="B159" s="36" t="s">
        <v>427</v>
      </c>
      <c r="C159" s="68">
        <v>204310.28</v>
      </c>
      <c r="D159" s="68">
        <v>0</v>
      </c>
      <c r="E159" s="68">
        <v>0</v>
      </c>
    </row>
    <row r="160" spans="1:5" s="12" customFormat="1" ht="62.25" customHeight="1" x14ac:dyDescent="0.25">
      <c r="A160" s="41"/>
      <c r="B160" s="40" t="s">
        <v>297</v>
      </c>
      <c r="C160" s="68">
        <v>0</v>
      </c>
      <c r="D160" s="68">
        <v>0</v>
      </c>
      <c r="E160" s="68">
        <v>84502.88</v>
      </c>
    </row>
    <row r="161" spans="1:7" s="12" customFormat="1" ht="26.25" hidden="1" customHeight="1" x14ac:dyDescent="0.25">
      <c r="A161" s="41"/>
      <c r="B161" s="40" t="s">
        <v>265</v>
      </c>
      <c r="C161" s="68">
        <v>0</v>
      </c>
      <c r="D161" s="68">
        <v>0</v>
      </c>
      <c r="E161" s="68">
        <v>0</v>
      </c>
      <c r="F161" s="47">
        <v>5500</v>
      </c>
      <c r="G161" s="47">
        <v>5500</v>
      </c>
    </row>
    <row r="162" spans="1:7" s="12" customFormat="1" ht="49.5" hidden="1" customHeight="1" x14ac:dyDescent="0.25">
      <c r="A162" s="41"/>
      <c r="B162" s="40" t="s">
        <v>361</v>
      </c>
      <c r="C162" s="68"/>
      <c r="D162" s="68"/>
      <c r="E162" s="68"/>
    </row>
    <row r="163" spans="1:7" s="12" customFormat="1" ht="27.75" hidden="1" customHeight="1" x14ac:dyDescent="0.25">
      <c r="A163" s="41"/>
      <c r="B163" s="40" t="s">
        <v>362</v>
      </c>
      <c r="C163" s="68"/>
      <c r="D163" s="68"/>
      <c r="E163" s="68"/>
    </row>
    <row r="164" spans="1:7" s="12" customFormat="1" ht="27.75" hidden="1" customHeight="1" x14ac:dyDescent="0.25">
      <c r="A164" s="41"/>
      <c r="B164" s="40" t="s">
        <v>363</v>
      </c>
      <c r="C164" s="68"/>
      <c r="D164" s="68"/>
      <c r="E164" s="68"/>
    </row>
    <row r="165" spans="1:7" ht="39" customHeight="1" x14ac:dyDescent="0.25">
      <c r="A165" s="39" t="s">
        <v>44</v>
      </c>
      <c r="B165" s="42" t="s">
        <v>43</v>
      </c>
      <c r="C165" s="67">
        <f>SUM(C166:C168)</f>
        <v>1600.28</v>
      </c>
      <c r="D165" s="67">
        <f t="shared" ref="D165:E165" si="32">SUM(D166:D168)</f>
        <v>0</v>
      </c>
      <c r="E165" s="67">
        <f t="shared" si="32"/>
        <v>0</v>
      </c>
    </row>
    <row r="166" spans="1:7" s="12" customFormat="1" ht="50.25" hidden="1" customHeight="1" x14ac:dyDescent="0.25">
      <c r="A166" s="41"/>
      <c r="B166" s="40" t="s">
        <v>364</v>
      </c>
      <c r="C166" s="68"/>
      <c r="D166" s="68"/>
      <c r="E166" s="68"/>
    </row>
    <row r="167" spans="1:7" s="12" customFormat="1" ht="36" hidden="1" customHeight="1" x14ac:dyDescent="0.25">
      <c r="A167" s="41"/>
      <c r="B167" s="40" t="s">
        <v>365</v>
      </c>
      <c r="C167" s="68"/>
      <c r="D167" s="68"/>
      <c r="E167" s="68"/>
    </row>
    <row r="168" spans="1:7" s="12" customFormat="1" ht="36" customHeight="1" x14ac:dyDescent="0.25">
      <c r="A168" s="41"/>
      <c r="B168" s="40" t="s">
        <v>366</v>
      </c>
      <c r="C168" s="68">
        <v>1600.28</v>
      </c>
      <c r="D168" s="68">
        <v>0</v>
      </c>
      <c r="E168" s="68">
        <v>0</v>
      </c>
    </row>
    <row r="169" spans="1:7" ht="37.5" hidden="1" customHeight="1" x14ac:dyDescent="0.25">
      <c r="A169" s="39" t="s">
        <v>257</v>
      </c>
      <c r="B169" s="42" t="s">
        <v>256</v>
      </c>
      <c r="C169" s="67">
        <f>SUM(C170:C171)</f>
        <v>0</v>
      </c>
      <c r="D169" s="67">
        <f t="shared" ref="D169:E169" si="33">SUM(D170:D171)</f>
        <v>0</v>
      </c>
      <c r="E169" s="67">
        <f t="shared" si="33"/>
        <v>0</v>
      </c>
    </row>
    <row r="170" spans="1:7" s="12" customFormat="1" ht="50.25" hidden="1" customHeight="1" x14ac:dyDescent="0.25">
      <c r="A170" s="41"/>
      <c r="B170" s="40" t="s">
        <v>367</v>
      </c>
      <c r="C170" s="68">
        <v>0</v>
      </c>
      <c r="D170" s="68">
        <v>0</v>
      </c>
      <c r="E170" s="68">
        <v>0</v>
      </c>
    </row>
    <row r="171" spans="1:7" s="12" customFormat="1" ht="35.25" hidden="1" customHeight="1" x14ac:dyDescent="0.25">
      <c r="A171" s="41"/>
      <c r="B171" s="40" t="s">
        <v>368</v>
      </c>
      <c r="C171" s="68">
        <v>0</v>
      </c>
      <c r="D171" s="68">
        <v>0</v>
      </c>
      <c r="E171" s="68">
        <v>0</v>
      </c>
    </row>
    <row r="172" spans="1:7" ht="71.25" hidden="1" customHeight="1" x14ac:dyDescent="0.25">
      <c r="A172" s="39" t="s">
        <v>316</v>
      </c>
      <c r="B172" s="42" t="s">
        <v>315</v>
      </c>
      <c r="C172" s="67">
        <v>0</v>
      </c>
      <c r="D172" s="67">
        <v>0</v>
      </c>
      <c r="E172" s="67">
        <v>0</v>
      </c>
    </row>
    <row r="173" spans="1:7" ht="33.75" customHeight="1" x14ac:dyDescent="0.25">
      <c r="A173" s="39" t="s">
        <v>42</v>
      </c>
      <c r="B173" s="42" t="s">
        <v>40</v>
      </c>
      <c r="C173" s="67">
        <f>C174+C176+C178+C180+C182+C184+C186</f>
        <v>0</v>
      </c>
      <c r="D173" s="67">
        <f t="shared" ref="D173:E173" si="34">D174+D176+D178+D180+D182+D184+D186</f>
        <v>0</v>
      </c>
      <c r="E173" s="67">
        <f t="shared" si="34"/>
        <v>0</v>
      </c>
    </row>
    <row r="174" spans="1:7" ht="36.75" hidden="1" customHeight="1" x14ac:dyDescent="0.25">
      <c r="A174" s="39" t="s">
        <v>41</v>
      </c>
      <c r="B174" s="42" t="s">
        <v>40</v>
      </c>
      <c r="C174" s="67">
        <f>C175</f>
        <v>0</v>
      </c>
      <c r="D174" s="67">
        <f t="shared" ref="D174:E174" si="35">D175</f>
        <v>0</v>
      </c>
      <c r="E174" s="67">
        <f t="shared" si="35"/>
        <v>0</v>
      </c>
    </row>
    <row r="175" spans="1:7" s="12" customFormat="1" ht="34.5" hidden="1" customHeight="1" x14ac:dyDescent="0.25">
      <c r="A175" s="41"/>
      <c r="B175" s="49" t="s">
        <v>407</v>
      </c>
      <c r="C175" s="68"/>
      <c r="D175" s="68"/>
      <c r="E175" s="68"/>
    </row>
    <row r="176" spans="1:7" ht="43.5" customHeight="1" x14ac:dyDescent="0.25">
      <c r="A176" s="39" t="s">
        <v>39</v>
      </c>
      <c r="B176" s="42" t="s">
        <v>34</v>
      </c>
      <c r="C176" s="67">
        <f>C177</f>
        <v>0</v>
      </c>
      <c r="D176" s="67">
        <f t="shared" ref="D176:E176" si="36">D177</f>
        <v>0</v>
      </c>
      <c r="E176" s="67">
        <f t="shared" si="36"/>
        <v>0</v>
      </c>
    </row>
    <row r="177" spans="1:5" s="12" customFormat="1" ht="66" customHeight="1" x14ac:dyDescent="0.25">
      <c r="A177" s="41"/>
      <c r="B177" s="40" t="s">
        <v>408</v>
      </c>
      <c r="C177" s="68">
        <f>1883.71945-1201.96122-681.75823</f>
        <v>0</v>
      </c>
      <c r="D177" s="68">
        <v>0</v>
      </c>
      <c r="E177" s="68">
        <v>0</v>
      </c>
    </row>
    <row r="178" spans="1:5" ht="36.75" customHeight="1" x14ac:dyDescent="0.25">
      <c r="A178" s="39" t="s">
        <v>38</v>
      </c>
      <c r="B178" s="42" t="s">
        <v>34</v>
      </c>
      <c r="C178" s="67">
        <f>C179</f>
        <v>0</v>
      </c>
      <c r="D178" s="67">
        <f t="shared" ref="D178:E178" si="37">D179</f>
        <v>0</v>
      </c>
      <c r="E178" s="67">
        <f t="shared" si="37"/>
        <v>0</v>
      </c>
    </row>
    <row r="179" spans="1:5" s="12" customFormat="1" ht="65.25" customHeight="1" x14ac:dyDescent="0.25">
      <c r="A179" s="41"/>
      <c r="B179" s="49" t="s">
        <v>409</v>
      </c>
      <c r="C179" s="68">
        <v>0</v>
      </c>
      <c r="D179" s="68">
        <v>0</v>
      </c>
      <c r="E179" s="68">
        <v>0</v>
      </c>
    </row>
    <row r="180" spans="1:5" ht="36.75" customHeight="1" x14ac:dyDescent="0.25">
      <c r="A180" s="39" t="s">
        <v>37</v>
      </c>
      <c r="B180" s="42" t="s">
        <v>34</v>
      </c>
      <c r="C180" s="67">
        <f>C181</f>
        <v>0</v>
      </c>
      <c r="D180" s="67">
        <f t="shared" ref="D180:E180" si="38">D181</f>
        <v>0</v>
      </c>
      <c r="E180" s="67">
        <f t="shared" si="38"/>
        <v>0</v>
      </c>
    </row>
    <row r="181" spans="1:5" s="12" customFormat="1" ht="32.25" customHeight="1" x14ac:dyDescent="0.25">
      <c r="A181" s="41"/>
      <c r="B181" s="49" t="s">
        <v>410</v>
      </c>
      <c r="C181" s="68">
        <f>982579.87-982579.87</f>
        <v>0</v>
      </c>
      <c r="D181" s="68">
        <v>0</v>
      </c>
      <c r="E181" s="68">
        <v>0</v>
      </c>
    </row>
    <row r="182" spans="1:5" ht="36.75" hidden="1" customHeight="1" x14ac:dyDescent="0.25">
      <c r="A182" s="39" t="s">
        <v>36</v>
      </c>
      <c r="B182" s="42" t="s">
        <v>34</v>
      </c>
      <c r="C182" s="67">
        <f>C183</f>
        <v>0</v>
      </c>
      <c r="D182" s="67">
        <f t="shared" ref="D182:E182" si="39">D183</f>
        <v>0</v>
      </c>
      <c r="E182" s="67">
        <f t="shared" si="39"/>
        <v>0</v>
      </c>
    </row>
    <row r="183" spans="1:5" s="12" customFormat="1" ht="36.75" hidden="1" customHeight="1" x14ac:dyDescent="0.25">
      <c r="A183" s="41"/>
      <c r="B183" s="40" t="s">
        <v>369</v>
      </c>
      <c r="C183" s="68"/>
      <c r="D183" s="68"/>
      <c r="E183" s="68"/>
    </row>
    <row r="184" spans="1:5" ht="36.75" hidden="1" customHeight="1" x14ac:dyDescent="0.25">
      <c r="A184" s="39" t="s">
        <v>35</v>
      </c>
      <c r="B184" s="42" t="s">
        <v>34</v>
      </c>
      <c r="C184" s="67">
        <f>C185</f>
        <v>0</v>
      </c>
      <c r="D184" s="67">
        <f t="shared" ref="D184:E184" si="40">D185</f>
        <v>0</v>
      </c>
      <c r="E184" s="67">
        <f t="shared" si="40"/>
        <v>0</v>
      </c>
    </row>
    <row r="185" spans="1:5" s="12" customFormat="1" ht="36.75" hidden="1" customHeight="1" x14ac:dyDescent="0.25">
      <c r="A185" s="41"/>
      <c r="B185" s="40" t="s">
        <v>369</v>
      </c>
      <c r="C185" s="68"/>
      <c r="D185" s="68"/>
      <c r="E185" s="68"/>
    </row>
    <row r="186" spans="1:5" ht="36.75" hidden="1" customHeight="1" x14ac:dyDescent="0.25">
      <c r="A186" s="39" t="s">
        <v>321</v>
      </c>
      <c r="B186" s="42" t="s">
        <v>34</v>
      </c>
      <c r="C186" s="67">
        <f>C187</f>
        <v>0</v>
      </c>
      <c r="D186" s="67">
        <f>D187</f>
        <v>0</v>
      </c>
      <c r="E186" s="67">
        <f t="shared" ref="E186" si="41">E187</f>
        <v>0</v>
      </c>
    </row>
    <row r="187" spans="1:5" s="12" customFormat="1" ht="24.75" hidden="1" customHeight="1" x14ac:dyDescent="0.25">
      <c r="A187" s="41"/>
      <c r="B187" s="40" t="s">
        <v>249</v>
      </c>
      <c r="C187" s="68">
        <v>0</v>
      </c>
      <c r="D187" s="68">
        <v>0</v>
      </c>
      <c r="E187" s="68">
        <v>0</v>
      </c>
    </row>
    <row r="188" spans="1:5" ht="36" customHeight="1" x14ac:dyDescent="0.25">
      <c r="A188" s="39" t="s">
        <v>33</v>
      </c>
      <c r="B188" s="22" t="s">
        <v>32</v>
      </c>
      <c r="C188" s="67">
        <f>SUM(C189:C227)</f>
        <v>1108024.3220000002</v>
      </c>
      <c r="D188" s="67">
        <f>SUM(D189:D227)</f>
        <v>1432290.59</v>
      </c>
      <c r="E188" s="67">
        <f t="shared" ref="E188" si="42">SUM(E189:E227)</f>
        <v>840443.2</v>
      </c>
    </row>
    <row r="189" spans="1:5" s="12" customFormat="1" ht="47.25" customHeight="1" x14ac:dyDescent="0.25">
      <c r="A189" s="41"/>
      <c r="B189" s="40" t="s">
        <v>370</v>
      </c>
      <c r="C189" s="68">
        <v>0</v>
      </c>
      <c r="D189" s="68">
        <v>4496</v>
      </c>
      <c r="E189" s="68">
        <v>4688</v>
      </c>
    </row>
    <row r="190" spans="1:5" s="12" customFormat="1" ht="52.5" hidden="1" customHeight="1" x14ac:dyDescent="0.25">
      <c r="A190" s="41"/>
      <c r="B190" s="40" t="s">
        <v>31</v>
      </c>
      <c r="C190" s="68"/>
      <c r="D190" s="68"/>
      <c r="E190" s="68"/>
    </row>
    <row r="191" spans="1:5" s="12" customFormat="1" ht="48" customHeight="1" x14ac:dyDescent="0.25">
      <c r="A191" s="41"/>
      <c r="B191" s="40" t="s">
        <v>371</v>
      </c>
      <c r="C191" s="68">
        <f>109678.131+22610.752</f>
        <v>132288.883</v>
      </c>
      <c r="D191" s="68">
        <v>0</v>
      </c>
      <c r="E191" s="68">
        <v>0</v>
      </c>
    </row>
    <row r="192" spans="1:5" s="12" customFormat="1" ht="52.5" hidden="1" customHeight="1" x14ac:dyDescent="0.25">
      <c r="A192" s="41"/>
      <c r="B192" s="40" t="s">
        <v>247</v>
      </c>
      <c r="C192" s="68"/>
      <c r="D192" s="68"/>
      <c r="E192" s="68"/>
    </row>
    <row r="193" spans="1:7" s="12" customFormat="1" ht="52.5" hidden="1" customHeight="1" x14ac:dyDescent="0.25">
      <c r="A193" s="41"/>
      <c r="B193" s="40" t="s">
        <v>314</v>
      </c>
      <c r="C193" s="68">
        <v>0</v>
      </c>
      <c r="D193" s="68">
        <v>0</v>
      </c>
      <c r="E193" s="68">
        <v>0</v>
      </c>
    </row>
    <row r="194" spans="1:7" s="12" customFormat="1" ht="45.75" customHeight="1" x14ac:dyDescent="0.25">
      <c r="A194" s="41"/>
      <c r="B194" s="40" t="s">
        <v>248</v>
      </c>
      <c r="C194" s="68">
        <v>9912.1790000000001</v>
      </c>
      <c r="D194" s="68">
        <v>0</v>
      </c>
      <c r="E194" s="68">
        <v>0</v>
      </c>
    </row>
    <row r="195" spans="1:7" s="12" customFormat="1" ht="64.5" customHeight="1" x14ac:dyDescent="0.25">
      <c r="A195" s="41"/>
      <c r="B195" s="40" t="s">
        <v>313</v>
      </c>
      <c r="C195" s="68">
        <v>36427</v>
      </c>
      <c r="D195" s="68">
        <v>0</v>
      </c>
      <c r="E195" s="68">
        <v>0</v>
      </c>
    </row>
    <row r="196" spans="1:7" s="12" customFormat="1" ht="63" customHeight="1" x14ac:dyDescent="0.25">
      <c r="A196" s="41"/>
      <c r="B196" s="40" t="s">
        <v>319</v>
      </c>
      <c r="C196" s="68">
        <v>3516.44</v>
      </c>
      <c r="D196" s="68">
        <v>3681.72</v>
      </c>
      <c r="E196" s="68">
        <v>3840.03</v>
      </c>
    </row>
    <row r="197" spans="1:7" s="12" customFormat="1" ht="99" hidden="1" customHeight="1" x14ac:dyDescent="0.25">
      <c r="A197" s="46"/>
      <c r="B197" s="40" t="s">
        <v>298</v>
      </c>
      <c r="C197" s="68">
        <v>0</v>
      </c>
      <c r="D197" s="68">
        <v>0</v>
      </c>
      <c r="E197" s="68">
        <v>0</v>
      </c>
      <c r="F197" s="47">
        <v>633</v>
      </c>
      <c r="G197" s="47">
        <v>659</v>
      </c>
    </row>
    <row r="198" spans="1:7" s="12" customFormat="1" ht="49.5" customHeight="1" x14ac:dyDescent="0.25">
      <c r="A198" s="41"/>
      <c r="B198" s="40" t="s">
        <v>317</v>
      </c>
      <c r="C198" s="68">
        <v>528931.06000000006</v>
      </c>
      <c r="D198" s="68">
        <v>0</v>
      </c>
      <c r="E198" s="68">
        <v>0</v>
      </c>
    </row>
    <row r="199" spans="1:7" s="12" customFormat="1" ht="52.5" hidden="1" customHeight="1" x14ac:dyDescent="0.25">
      <c r="A199" s="41"/>
      <c r="B199" s="40" t="s">
        <v>301</v>
      </c>
      <c r="C199" s="68"/>
      <c r="D199" s="68"/>
      <c r="E199" s="68"/>
    </row>
    <row r="200" spans="1:7" s="12" customFormat="1" ht="33" customHeight="1" x14ac:dyDescent="0.25">
      <c r="A200" s="41"/>
      <c r="B200" s="40" t="s">
        <v>318</v>
      </c>
      <c r="C200" s="68">
        <f>63649.62+40610.03</f>
        <v>104259.65</v>
      </c>
      <c r="D200" s="68">
        <v>0</v>
      </c>
      <c r="E200" s="68">
        <v>0</v>
      </c>
    </row>
    <row r="201" spans="1:7" s="12" customFormat="1" ht="30" hidden="1" customHeight="1" x14ac:dyDescent="0.25">
      <c r="A201" s="41"/>
      <c r="B201" s="40" t="s">
        <v>250</v>
      </c>
      <c r="C201" s="68">
        <v>0</v>
      </c>
      <c r="D201" s="68">
        <v>0</v>
      </c>
      <c r="E201" s="68">
        <v>0</v>
      </c>
      <c r="F201" s="47">
        <v>0</v>
      </c>
      <c r="G201" s="47">
        <v>0</v>
      </c>
    </row>
    <row r="202" spans="1:7" s="12" customFormat="1" ht="52.5" customHeight="1" x14ac:dyDescent="0.25">
      <c r="A202" s="41"/>
      <c r="B202" s="40" t="s">
        <v>251</v>
      </c>
      <c r="C202" s="68">
        <v>39891</v>
      </c>
      <c r="D202" s="68">
        <v>38590</v>
      </c>
      <c r="E202" s="68">
        <v>38363</v>
      </c>
    </row>
    <row r="203" spans="1:7" s="12" customFormat="1" ht="33" customHeight="1" x14ac:dyDescent="0.25">
      <c r="A203" s="41"/>
      <c r="B203" s="40" t="s">
        <v>252</v>
      </c>
      <c r="C203" s="68">
        <v>7211</v>
      </c>
      <c r="D203" s="68">
        <v>7682</v>
      </c>
      <c r="E203" s="68">
        <v>7742</v>
      </c>
    </row>
    <row r="204" spans="1:7" s="12" customFormat="1" ht="46.5" customHeight="1" x14ac:dyDescent="0.25">
      <c r="A204" s="46"/>
      <c r="B204" s="40" t="s">
        <v>299</v>
      </c>
      <c r="C204" s="68">
        <v>10000</v>
      </c>
      <c r="D204" s="68">
        <v>0</v>
      </c>
      <c r="E204" s="68">
        <v>0</v>
      </c>
    </row>
    <row r="205" spans="1:7" s="12" customFormat="1" ht="99.75" hidden="1" customHeight="1" x14ac:dyDescent="0.25">
      <c r="A205" s="46"/>
      <c r="B205" s="40" t="s">
        <v>335</v>
      </c>
      <c r="C205" s="68">
        <v>0</v>
      </c>
      <c r="D205" s="68">
        <v>0</v>
      </c>
      <c r="E205" s="68">
        <v>0</v>
      </c>
    </row>
    <row r="206" spans="1:7" s="12" customFormat="1" ht="39" hidden="1" customHeight="1" x14ac:dyDescent="0.25">
      <c r="A206" s="46"/>
      <c r="B206" s="40" t="s">
        <v>322</v>
      </c>
      <c r="C206" s="68">
        <v>0</v>
      </c>
      <c r="D206" s="68">
        <v>0</v>
      </c>
      <c r="E206" s="68">
        <v>0</v>
      </c>
      <c r="F206" s="47">
        <v>0</v>
      </c>
      <c r="G206" s="47">
        <v>0</v>
      </c>
    </row>
    <row r="207" spans="1:7" s="12" customFormat="1" ht="39" hidden="1" customHeight="1" x14ac:dyDescent="0.25">
      <c r="A207" s="41"/>
      <c r="B207" s="40" t="s">
        <v>302</v>
      </c>
      <c r="C207" s="68"/>
      <c r="D207" s="68"/>
      <c r="E207" s="68"/>
    </row>
    <row r="208" spans="1:7" s="12" customFormat="1" ht="39" hidden="1" customHeight="1" x14ac:dyDescent="0.25">
      <c r="A208" s="41"/>
      <c r="B208" s="40" t="s">
        <v>336</v>
      </c>
      <c r="C208" s="68"/>
      <c r="D208" s="68"/>
      <c r="E208" s="68"/>
    </row>
    <row r="209" spans="1:7" s="12" customFormat="1" ht="52.5" hidden="1" customHeight="1" x14ac:dyDescent="0.25">
      <c r="A209" s="41"/>
      <c r="B209" s="40" t="s">
        <v>372</v>
      </c>
      <c r="C209" s="68"/>
      <c r="D209" s="68"/>
      <c r="E209" s="68"/>
    </row>
    <row r="210" spans="1:7" s="12" customFormat="1" ht="52.5" hidden="1" customHeight="1" x14ac:dyDescent="0.25">
      <c r="A210" s="41"/>
      <c r="B210" s="40" t="s">
        <v>373</v>
      </c>
      <c r="C210" s="68"/>
      <c r="D210" s="68"/>
      <c r="E210" s="68"/>
    </row>
    <row r="211" spans="1:7" s="12" customFormat="1" ht="111.75" hidden="1" customHeight="1" x14ac:dyDescent="0.25">
      <c r="A211" s="41"/>
      <c r="B211" s="40" t="s">
        <v>374</v>
      </c>
      <c r="C211" s="68"/>
      <c r="D211" s="68"/>
      <c r="E211" s="68"/>
    </row>
    <row r="212" spans="1:7" s="12" customFormat="1" ht="156.75" hidden="1" customHeight="1" x14ac:dyDescent="0.25">
      <c r="A212" s="41"/>
      <c r="B212" s="40" t="s">
        <v>324</v>
      </c>
      <c r="C212" s="68">
        <v>0</v>
      </c>
      <c r="D212" s="68">
        <v>0</v>
      </c>
      <c r="E212" s="68">
        <v>0</v>
      </c>
      <c r="F212" s="47">
        <v>2368</v>
      </c>
      <c r="G212" s="47">
        <v>0</v>
      </c>
    </row>
    <row r="213" spans="1:7" s="12" customFormat="1" ht="39.75" hidden="1" customHeight="1" x14ac:dyDescent="0.25">
      <c r="A213" s="41"/>
      <c r="B213" s="40" t="s">
        <v>375</v>
      </c>
      <c r="C213" s="68"/>
      <c r="D213" s="68"/>
      <c r="E213" s="68"/>
    </row>
    <row r="214" spans="1:7" s="12" customFormat="1" ht="52.5" hidden="1" customHeight="1" x14ac:dyDescent="0.25">
      <c r="A214" s="41"/>
      <c r="B214" s="40" t="s">
        <v>376</v>
      </c>
      <c r="C214" s="68"/>
      <c r="D214" s="68"/>
      <c r="E214" s="68"/>
    </row>
    <row r="215" spans="1:7" s="12" customFormat="1" ht="52.5" hidden="1" customHeight="1" x14ac:dyDescent="0.25">
      <c r="A215" s="41"/>
      <c r="B215" s="40" t="s">
        <v>377</v>
      </c>
      <c r="C215" s="68"/>
      <c r="D215" s="68"/>
      <c r="E215" s="68"/>
    </row>
    <row r="216" spans="1:7" s="12" customFormat="1" ht="28.5" hidden="1" customHeight="1" x14ac:dyDescent="0.25">
      <c r="A216" s="41"/>
      <c r="B216" s="40" t="s">
        <v>378</v>
      </c>
      <c r="C216" s="68"/>
      <c r="D216" s="68"/>
      <c r="E216" s="68"/>
    </row>
    <row r="217" spans="1:7" s="12" customFormat="1" ht="28.5" hidden="1" customHeight="1" x14ac:dyDescent="0.25">
      <c r="A217" s="41"/>
      <c r="B217" s="40" t="s">
        <v>379</v>
      </c>
      <c r="C217" s="68"/>
      <c r="D217" s="68"/>
      <c r="E217" s="68"/>
    </row>
    <row r="218" spans="1:7" s="12" customFormat="1" ht="52.5" customHeight="1" x14ac:dyDescent="0.25">
      <c r="A218" s="46"/>
      <c r="B218" s="40" t="s">
        <v>380</v>
      </c>
      <c r="C218" s="68">
        <v>5770.39</v>
      </c>
      <c r="D218" s="68">
        <v>0</v>
      </c>
      <c r="E218" s="68">
        <v>0</v>
      </c>
    </row>
    <row r="219" spans="1:7" s="12" customFormat="1" ht="83.25" hidden="1" customHeight="1" x14ac:dyDescent="0.25">
      <c r="A219" s="46"/>
      <c r="B219" s="40" t="s">
        <v>381</v>
      </c>
      <c r="C219" s="68"/>
      <c r="D219" s="68"/>
      <c r="E219" s="68"/>
    </row>
    <row r="220" spans="1:7" s="12" customFormat="1" ht="81.75" hidden="1" customHeight="1" x14ac:dyDescent="0.25">
      <c r="A220" s="46"/>
      <c r="B220" s="40" t="s">
        <v>382</v>
      </c>
      <c r="C220" s="68"/>
      <c r="D220" s="68"/>
      <c r="E220" s="68"/>
    </row>
    <row r="221" spans="1:7" s="12" customFormat="1" ht="52.5" hidden="1" customHeight="1" x14ac:dyDescent="0.25">
      <c r="A221" s="41"/>
      <c r="B221" s="40" t="s">
        <v>383</v>
      </c>
      <c r="C221" s="68"/>
      <c r="D221" s="68"/>
      <c r="E221" s="68"/>
    </row>
    <row r="222" spans="1:7" s="12" customFormat="1" ht="35.25" hidden="1" customHeight="1" x14ac:dyDescent="0.25">
      <c r="A222" s="41"/>
      <c r="B222" s="40" t="s">
        <v>403</v>
      </c>
      <c r="C222" s="68">
        <v>0</v>
      </c>
      <c r="D222" s="68">
        <v>0</v>
      </c>
      <c r="E222" s="68">
        <v>0</v>
      </c>
    </row>
    <row r="223" spans="1:7" s="12" customFormat="1" ht="33" customHeight="1" x14ac:dyDescent="0.25">
      <c r="A223" s="41"/>
      <c r="B223" s="40" t="s">
        <v>404</v>
      </c>
      <c r="C223" s="68">
        <v>7409.31</v>
      </c>
      <c r="D223" s="68">
        <v>17288.38</v>
      </c>
      <c r="E223" s="68">
        <v>148555</v>
      </c>
    </row>
    <row r="224" spans="1:7" s="12" customFormat="1" ht="49.5" customHeight="1" x14ac:dyDescent="0.25">
      <c r="A224" s="23"/>
      <c r="B224" s="36" t="s">
        <v>428</v>
      </c>
      <c r="C224" s="68">
        <v>15691.95</v>
      </c>
      <c r="D224" s="68">
        <v>166393.56</v>
      </c>
      <c r="E224" s="68">
        <v>131753.4</v>
      </c>
    </row>
    <row r="225" spans="1:5" s="12" customFormat="1" ht="37.5" customHeight="1" x14ac:dyDescent="0.25">
      <c r="A225" s="23"/>
      <c r="B225" s="36" t="s">
        <v>429</v>
      </c>
      <c r="C225" s="68">
        <f>49690.81+137656.91</f>
        <v>187347.72</v>
      </c>
      <c r="D225" s="68">
        <f>701955.99+108672.68-137656.91</f>
        <v>672971.75999999989</v>
      </c>
      <c r="E225" s="68">
        <f>469029.09+36472.68</f>
        <v>505501.77</v>
      </c>
    </row>
    <row r="226" spans="1:5" s="12" customFormat="1" ht="37.5" customHeight="1" x14ac:dyDescent="0.25">
      <c r="A226" s="23"/>
      <c r="B226" s="36" t="s">
        <v>430</v>
      </c>
      <c r="C226" s="68">
        <v>18344.46</v>
      </c>
      <c r="D226" s="68">
        <v>501744.85</v>
      </c>
      <c r="E226" s="68">
        <v>0</v>
      </c>
    </row>
    <row r="227" spans="1:5" s="12" customFormat="1" ht="37.5" customHeight="1" x14ac:dyDescent="0.25">
      <c r="A227" s="23"/>
      <c r="B227" s="36" t="s">
        <v>431</v>
      </c>
      <c r="C227" s="68">
        <v>1023.28</v>
      </c>
      <c r="D227" s="68">
        <v>19442.32</v>
      </c>
      <c r="E227" s="68">
        <v>0</v>
      </c>
    </row>
    <row r="228" spans="1:5" s="6" customFormat="1" ht="33.75" customHeight="1" x14ac:dyDescent="0.25">
      <c r="A228" s="4" t="s">
        <v>30</v>
      </c>
      <c r="B228" s="7" t="s">
        <v>29</v>
      </c>
      <c r="C228" s="62">
        <f>C229+C242+C245+C246+C247+C248+C249+C250+C251+C252</f>
        <v>2189730.6030000001</v>
      </c>
      <c r="D228" s="62">
        <f t="shared" ref="D228:E228" si="43">D229+D242+D245+D246+D247+D248+D249+D250+D251+D252</f>
        <v>2175751.6090000002</v>
      </c>
      <c r="E228" s="62">
        <f t="shared" si="43"/>
        <v>2168382.5759999999</v>
      </c>
    </row>
    <row r="229" spans="1:5" ht="33.75" customHeight="1" x14ac:dyDescent="0.25">
      <c r="A229" s="8" t="s">
        <v>28</v>
      </c>
      <c r="B229" s="29" t="s">
        <v>27</v>
      </c>
      <c r="C229" s="63">
        <f>SUM(C230:C241)</f>
        <v>45765.7</v>
      </c>
      <c r="D229" s="63">
        <f t="shared" ref="D229:E229" si="44">SUM(D230:D241)</f>
        <v>45816.7</v>
      </c>
      <c r="E229" s="63">
        <f t="shared" si="44"/>
        <v>45861.7</v>
      </c>
    </row>
    <row r="230" spans="1:5" s="12" customFormat="1" ht="48" customHeight="1" x14ac:dyDescent="0.25">
      <c r="A230" s="10"/>
      <c r="B230" s="36" t="s">
        <v>254</v>
      </c>
      <c r="C230" s="65">
        <v>5510</v>
      </c>
      <c r="D230" s="65">
        <v>5504</v>
      </c>
      <c r="E230" s="65">
        <v>5504</v>
      </c>
    </row>
    <row r="231" spans="1:5" s="12" customFormat="1" ht="63.75" customHeight="1" x14ac:dyDescent="0.25">
      <c r="A231" s="10"/>
      <c r="B231" s="36" t="s">
        <v>231</v>
      </c>
      <c r="C231" s="65">
        <v>7935</v>
      </c>
      <c r="D231" s="65">
        <v>7992</v>
      </c>
      <c r="E231" s="65">
        <v>8037</v>
      </c>
    </row>
    <row r="232" spans="1:5" s="12" customFormat="1" ht="68.25" hidden="1" customHeight="1" x14ac:dyDescent="0.25">
      <c r="A232" s="28"/>
      <c r="B232" s="36" t="s">
        <v>312</v>
      </c>
      <c r="C232" s="69"/>
      <c r="D232" s="69"/>
      <c r="E232" s="69"/>
    </row>
    <row r="233" spans="1:5" s="12" customFormat="1" ht="49.5" customHeight="1" x14ac:dyDescent="0.25">
      <c r="A233" s="10"/>
      <c r="B233" s="36" t="s">
        <v>303</v>
      </c>
      <c r="C233" s="69">
        <v>5</v>
      </c>
      <c r="D233" s="69">
        <v>5</v>
      </c>
      <c r="E233" s="69">
        <v>5</v>
      </c>
    </row>
    <row r="234" spans="1:5" s="12" customFormat="1" ht="66.75" customHeight="1" x14ac:dyDescent="0.25">
      <c r="A234" s="10"/>
      <c r="B234" s="40" t="s">
        <v>434</v>
      </c>
      <c r="C234" s="65">
        <v>27566</v>
      </c>
      <c r="D234" s="65">
        <v>27566</v>
      </c>
      <c r="E234" s="65">
        <v>27566</v>
      </c>
    </row>
    <row r="235" spans="1:5" s="12" customFormat="1" ht="51" customHeight="1" x14ac:dyDescent="0.25">
      <c r="A235" s="10"/>
      <c r="B235" s="36" t="s">
        <v>26</v>
      </c>
      <c r="C235" s="65">
        <v>1284</v>
      </c>
      <c r="D235" s="65">
        <v>1284</v>
      </c>
      <c r="E235" s="65">
        <v>1284</v>
      </c>
    </row>
    <row r="236" spans="1:5" s="12" customFormat="1" ht="186" hidden="1" customHeight="1" x14ac:dyDescent="0.25">
      <c r="A236" s="10"/>
      <c r="B236" s="36" t="s">
        <v>25</v>
      </c>
      <c r="C236" s="65"/>
      <c r="D236" s="65"/>
      <c r="E236" s="65"/>
    </row>
    <row r="237" spans="1:5" s="12" customFormat="1" ht="64.5" hidden="1" customHeight="1" x14ac:dyDescent="0.25">
      <c r="A237" s="10"/>
      <c r="B237" s="36" t="s">
        <v>305</v>
      </c>
      <c r="C237" s="65"/>
      <c r="D237" s="65"/>
      <c r="E237" s="65"/>
    </row>
    <row r="238" spans="1:5" s="12" customFormat="1" ht="48.75" hidden="1" customHeight="1" x14ac:dyDescent="0.25">
      <c r="A238" s="10"/>
      <c r="B238" s="36" t="s">
        <v>306</v>
      </c>
      <c r="C238" s="65"/>
      <c r="D238" s="65"/>
      <c r="E238" s="65"/>
    </row>
    <row r="239" spans="1:5" s="12" customFormat="1" ht="67.5" customHeight="1" x14ac:dyDescent="0.25">
      <c r="A239" s="10"/>
      <c r="B239" s="36" t="s">
        <v>232</v>
      </c>
      <c r="C239" s="65">
        <v>2227</v>
      </c>
      <c r="D239" s="65">
        <v>2227</v>
      </c>
      <c r="E239" s="65">
        <v>2227</v>
      </c>
    </row>
    <row r="240" spans="1:5" s="12" customFormat="1" ht="64.5" customHeight="1" x14ac:dyDescent="0.25">
      <c r="A240" s="10"/>
      <c r="B240" s="36" t="s">
        <v>273</v>
      </c>
      <c r="C240" s="65">
        <v>714</v>
      </c>
      <c r="D240" s="65">
        <v>714</v>
      </c>
      <c r="E240" s="65">
        <v>714</v>
      </c>
    </row>
    <row r="241" spans="1:5" s="12" customFormat="1" ht="94.5" customHeight="1" x14ac:dyDescent="0.25">
      <c r="A241" s="10"/>
      <c r="B241" s="36" t="s">
        <v>304</v>
      </c>
      <c r="C241" s="65">
        <v>524.70000000000005</v>
      </c>
      <c r="D241" s="65">
        <v>524.70000000000005</v>
      </c>
      <c r="E241" s="65">
        <v>524.70000000000005</v>
      </c>
    </row>
    <row r="242" spans="1:5" ht="66.75" customHeight="1" x14ac:dyDescent="0.25">
      <c r="A242" s="8" t="s">
        <v>24</v>
      </c>
      <c r="B242" s="20" t="s">
        <v>22</v>
      </c>
      <c r="C242" s="63">
        <f t="shared" ref="C242:E242" si="45">SUM(C243:C244)</f>
        <v>34405</v>
      </c>
      <c r="D242" s="63">
        <f t="shared" si="45"/>
        <v>34405</v>
      </c>
      <c r="E242" s="63">
        <f t="shared" si="45"/>
        <v>34405</v>
      </c>
    </row>
    <row r="243" spans="1:5" s="12" customFormat="1" ht="62.25" customHeight="1" x14ac:dyDescent="0.25">
      <c r="A243" s="10" t="s">
        <v>23</v>
      </c>
      <c r="B243" s="33" t="s">
        <v>244</v>
      </c>
      <c r="C243" s="65">
        <v>32387</v>
      </c>
      <c r="D243" s="65">
        <v>32387</v>
      </c>
      <c r="E243" s="65">
        <v>32387</v>
      </c>
    </row>
    <row r="244" spans="1:5" s="12" customFormat="1" ht="76.5" customHeight="1" x14ac:dyDescent="0.25">
      <c r="A244" s="10" t="s">
        <v>21</v>
      </c>
      <c r="B244" s="33" t="s">
        <v>245</v>
      </c>
      <c r="C244" s="65">
        <f>1694+324</f>
        <v>2018</v>
      </c>
      <c r="D244" s="65">
        <v>2018</v>
      </c>
      <c r="E244" s="65">
        <v>2018</v>
      </c>
    </row>
    <row r="245" spans="1:5" ht="65.25" customHeight="1" x14ac:dyDescent="0.25">
      <c r="A245" s="8" t="s">
        <v>20</v>
      </c>
      <c r="B245" s="20" t="s">
        <v>19</v>
      </c>
      <c r="C245" s="67">
        <f>28060+45597</f>
        <v>73657</v>
      </c>
      <c r="D245" s="67">
        <v>59627</v>
      </c>
      <c r="E245" s="67">
        <v>49105</v>
      </c>
    </row>
    <row r="246" spans="1:5" ht="61.5" customHeight="1" x14ac:dyDescent="0.25">
      <c r="A246" s="8" t="s">
        <v>18</v>
      </c>
      <c r="B246" s="20" t="s">
        <v>17</v>
      </c>
      <c r="C246" s="67">
        <v>0.10299999999999999</v>
      </c>
      <c r="D246" s="67">
        <v>0.109</v>
      </c>
      <c r="E246" s="67">
        <v>2145.076</v>
      </c>
    </row>
    <row r="247" spans="1:5" ht="99.75" hidden="1" customHeight="1" x14ac:dyDescent="0.25">
      <c r="A247" s="8" t="s">
        <v>388</v>
      </c>
      <c r="B247" s="20" t="s">
        <v>386</v>
      </c>
      <c r="C247" s="67"/>
      <c r="D247" s="67"/>
      <c r="E247" s="67"/>
    </row>
    <row r="248" spans="1:5" ht="66.75" hidden="1" customHeight="1" x14ac:dyDescent="0.25">
      <c r="A248" s="8" t="s">
        <v>308</v>
      </c>
      <c r="B248" s="20" t="s">
        <v>307</v>
      </c>
      <c r="C248" s="67"/>
      <c r="D248" s="67"/>
      <c r="E248" s="67"/>
    </row>
    <row r="249" spans="1:5" ht="66.75" hidden="1" customHeight="1" x14ac:dyDescent="0.25">
      <c r="A249" s="8" t="s">
        <v>389</v>
      </c>
      <c r="B249" s="20" t="s">
        <v>387</v>
      </c>
      <c r="C249" s="67"/>
      <c r="D249" s="67"/>
      <c r="E249" s="67"/>
    </row>
    <row r="250" spans="1:5" ht="62.25" customHeight="1" x14ac:dyDescent="0.25">
      <c r="A250" s="39" t="s">
        <v>327</v>
      </c>
      <c r="B250" s="20" t="s">
        <v>328</v>
      </c>
      <c r="C250" s="67">
        <v>4606.8</v>
      </c>
      <c r="D250" s="67">
        <v>4606.8</v>
      </c>
      <c r="E250" s="67">
        <v>5569.8</v>
      </c>
    </row>
    <row r="251" spans="1:5" ht="50.25" customHeight="1" x14ac:dyDescent="0.25">
      <c r="A251" s="8" t="s">
        <v>16</v>
      </c>
      <c r="B251" s="20" t="s">
        <v>15</v>
      </c>
      <c r="C251" s="67">
        <v>45700</v>
      </c>
      <c r="D251" s="67">
        <v>45700</v>
      </c>
      <c r="E251" s="67">
        <v>45700</v>
      </c>
    </row>
    <row r="252" spans="1:5" ht="30" customHeight="1" x14ac:dyDescent="0.25">
      <c r="A252" s="8" t="s">
        <v>14</v>
      </c>
      <c r="B252" s="20" t="s">
        <v>13</v>
      </c>
      <c r="C252" s="67">
        <f t="shared" ref="C252:E252" si="46">SUM(C253:C254)</f>
        <v>1985596</v>
      </c>
      <c r="D252" s="67">
        <f t="shared" si="46"/>
        <v>1985596</v>
      </c>
      <c r="E252" s="67">
        <f t="shared" si="46"/>
        <v>1985596</v>
      </c>
    </row>
    <row r="253" spans="1:5" s="25" customFormat="1" ht="180" hidden="1" customHeight="1" x14ac:dyDescent="0.25">
      <c r="A253" s="10"/>
      <c r="B253" s="35" t="s">
        <v>405</v>
      </c>
      <c r="C253" s="70">
        <f>1977090-420</f>
        <v>1976670</v>
      </c>
      <c r="D253" s="70">
        <f>1977090-420</f>
        <v>1976670</v>
      </c>
      <c r="E253" s="70">
        <f>1977090-420</f>
        <v>1976670</v>
      </c>
    </row>
    <row r="254" spans="1:5" s="25" customFormat="1" ht="214.5" hidden="1" customHeight="1" x14ac:dyDescent="0.25">
      <c r="A254" s="10"/>
      <c r="B254" s="35" t="s">
        <v>406</v>
      </c>
      <c r="C254" s="70">
        <f>8506+420</f>
        <v>8926</v>
      </c>
      <c r="D254" s="70">
        <f>8506+420</f>
        <v>8926</v>
      </c>
      <c r="E254" s="70">
        <f>8506+420</f>
        <v>8926</v>
      </c>
    </row>
    <row r="255" spans="1:5" s="6" customFormat="1" ht="33" customHeight="1" x14ac:dyDescent="0.25">
      <c r="A255" s="4" t="s">
        <v>12</v>
      </c>
      <c r="B255" s="7" t="s">
        <v>11</v>
      </c>
      <c r="C255" s="71">
        <f>C256+C257+C260</f>
        <v>619162.74</v>
      </c>
      <c r="D255" s="71">
        <f t="shared" ref="D255:E255" si="47">D256+D257+D260</f>
        <v>423.59</v>
      </c>
      <c r="E255" s="71">
        <f t="shared" si="47"/>
        <v>0</v>
      </c>
    </row>
    <row r="256" spans="1:5" ht="81.75" hidden="1" customHeight="1" x14ac:dyDescent="0.25">
      <c r="A256" s="8" t="s">
        <v>391</v>
      </c>
      <c r="B256" s="20" t="s">
        <v>390</v>
      </c>
      <c r="C256" s="66"/>
      <c r="D256" s="66"/>
      <c r="E256" s="66"/>
    </row>
    <row r="257" spans="1:5" ht="33.75" customHeight="1" x14ac:dyDescent="0.25">
      <c r="A257" s="8" t="s">
        <v>266</v>
      </c>
      <c r="B257" s="20" t="s">
        <v>267</v>
      </c>
      <c r="C257" s="66">
        <f>SUM(C258:C259)</f>
        <v>800</v>
      </c>
      <c r="D257" s="66">
        <f t="shared" ref="D257:E257" si="48">SUM(D258:D259)</f>
        <v>0</v>
      </c>
      <c r="E257" s="66">
        <f t="shared" si="48"/>
        <v>0</v>
      </c>
    </row>
    <row r="258" spans="1:5" s="12" customFormat="1" ht="33.75" customHeight="1" x14ac:dyDescent="0.25">
      <c r="A258" s="10"/>
      <c r="B258" s="36" t="s">
        <v>337</v>
      </c>
      <c r="C258" s="72">
        <v>266.66667000000001</v>
      </c>
      <c r="D258" s="72">
        <v>0</v>
      </c>
      <c r="E258" s="72">
        <v>0</v>
      </c>
    </row>
    <row r="259" spans="1:5" s="12" customFormat="1" ht="33.75" customHeight="1" x14ac:dyDescent="0.25">
      <c r="A259" s="10"/>
      <c r="B259" s="36" t="s">
        <v>338</v>
      </c>
      <c r="C259" s="72">
        <v>533.33333000000005</v>
      </c>
      <c r="D259" s="72">
        <v>0</v>
      </c>
      <c r="E259" s="72">
        <v>0</v>
      </c>
    </row>
    <row r="260" spans="1:5" ht="33.75" customHeight="1" x14ac:dyDescent="0.25">
      <c r="A260" s="8" t="s">
        <v>10</v>
      </c>
      <c r="B260" s="20" t="s">
        <v>9</v>
      </c>
      <c r="C260" s="63">
        <f>SUM(C261:C274)</f>
        <v>618362.74</v>
      </c>
      <c r="D260" s="63">
        <f t="shared" ref="D260:E260" si="49">SUM(D261:D274)</f>
        <v>423.59</v>
      </c>
      <c r="E260" s="63">
        <f t="shared" si="49"/>
        <v>0</v>
      </c>
    </row>
    <row r="261" spans="1:5" s="12" customFormat="1" ht="46.5" customHeight="1" x14ac:dyDescent="0.25">
      <c r="A261" s="10"/>
      <c r="B261" s="36" t="s">
        <v>311</v>
      </c>
      <c r="C261" s="72">
        <v>1000</v>
      </c>
      <c r="D261" s="72">
        <v>0</v>
      </c>
      <c r="E261" s="72">
        <v>0</v>
      </c>
    </row>
    <row r="262" spans="1:5" s="12" customFormat="1" ht="39" hidden="1" customHeight="1" x14ac:dyDescent="0.25">
      <c r="A262" s="10"/>
      <c r="B262" s="36" t="s">
        <v>246</v>
      </c>
      <c r="C262" s="72"/>
      <c r="D262" s="72"/>
      <c r="E262" s="72"/>
    </row>
    <row r="263" spans="1:5" s="12" customFormat="1" ht="61.5" customHeight="1" x14ac:dyDescent="0.25">
      <c r="A263" s="10"/>
      <c r="B263" s="36" t="s">
        <v>253</v>
      </c>
      <c r="C263" s="72">
        <v>369795</v>
      </c>
      <c r="D263" s="72">
        <v>0</v>
      </c>
      <c r="E263" s="72">
        <v>0</v>
      </c>
    </row>
    <row r="264" spans="1:5" s="12" customFormat="1" ht="78" customHeight="1" x14ac:dyDescent="0.25">
      <c r="A264" s="10"/>
      <c r="B264" s="36" t="s">
        <v>339</v>
      </c>
      <c r="C264" s="72">
        <v>4835</v>
      </c>
      <c r="D264" s="72">
        <v>0</v>
      </c>
      <c r="E264" s="72">
        <v>0</v>
      </c>
    </row>
    <row r="265" spans="1:5" s="12" customFormat="1" ht="35.25" hidden="1" customHeight="1" x14ac:dyDescent="0.25">
      <c r="A265" s="10"/>
      <c r="B265" s="36" t="s">
        <v>392</v>
      </c>
      <c r="C265" s="65"/>
      <c r="D265" s="65"/>
      <c r="E265" s="65"/>
    </row>
    <row r="266" spans="1:5" s="12" customFormat="1" ht="51" hidden="1" customHeight="1" x14ac:dyDescent="0.25">
      <c r="A266" s="10"/>
      <c r="B266" s="36" t="s">
        <v>393</v>
      </c>
      <c r="C266" s="65"/>
      <c r="D266" s="65"/>
      <c r="E266" s="65"/>
    </row>
    <row r="267" spans="1:5" s="12" customFormat="1" ht="42.75" hidden="1" customHeight="1" x14ac:dyDescent="0.25">
      <c r="A267" s="10"/>
      <c r="B267" s="36" t="s">
        <v>394</v>
      </c>
      <c r="C267" s="65"/>
      <c r="D267" s="65"/>
      <c r="E267" s="65"/>
    </row>
    <row r="268" spans="1:5" s="12" customFormat="1" ht="99" hidden="1" customHeight="1" x14ac:dyDescent="0.25">
      <c r="A268" s="10"/>
      <c r="B268" s="36" t="s">
        <v>395</v>
      </c>
      <c r="C268" s="65"/>
      <c r="D268" s="65"/>
      <c r="E268" s="65"/>
    </row>
    <row r="269" spans="1:5" s="12" customFormat="1" ht="68.25" hidden="1" customHeight="1" x14ac:dyDescent="0.25">
      <c r="A269" s="10"/>
      <c r="B269" s="36" t="s">
        <v>396</v>
      </c>
      <c r="C269" s="65"/>
      <c r="D269" s="65"/>
      <c r="E269" s="65"/>
    </row>
    <row r="270" spans="1:5" s="12" customFormat="1" ht="70.5" hidden="1" customHeight="1" x14ac:dyDescent="0.25">
      <c r="A270" s="10"/>
      <c r="B270" s="36" t="s">
        <v>397</v>
      </c>
      <c r="C270" s="65"/>
      <c r="D270" s="65"/>
      <c r="E270" s="65"/>
    </row>
    <row r="271" spans="1:5" s="12" customFormat="1" ht="53.25" hidden="1" customHeight="1" x14ac:dyDescent="0.25">
      <c r="A271" s="10"/>
      <c r="B271" s="36" t="s">
        <v>398</v>
      </c>
      <c r="C271" s="65"/>
      <c r="D271" s="65"/>
      <c r="E271" s="65"/>
    </row>
    <row r="272" spans="1:5" s="12" customFormat="1" ht="45.75" customHeight="1" x14ac:dyDescent="0.25">
      <c r="A272" s="10"/>
      <c r="B272" s="36" t="s">
        <v>432</v>
      </c>
      <c r="C272" s="72">
        <v>1270.75</v>
      </c>
      <c r="D272" s="72">
        <v>423.59</v>
      </c>
      <c r="E272" s="72">
        <v>0</v>
      </c>
    </row>
    <row r="273" spans="1:5" s="12" customFormat="1" ht="60" customHeight="1" x14ac:dyDescent="0.25">
      <c r="A273" s="10"/>
      <c r="B273" s="36" t="s">
        <v>435</v>
      </c>
      <c r="C273" s="72">
        <v>9766.3799999999992</v>
      </c>
      <c r="D273" s="72">
        <v>0</v>
      </c>
      <c r="E273" s="72">
        <v>0</v>
      </c>
    </row>
    <row r="274" spans="1:5" s="12" customFormat="1" ht="31.5" customHeight="1" x14ac:dyDescent="0.25">
      <c r="A274" s="10"/>
      <c r="B274" s="36" t="s">
        <v>433</v>
      </c>
      <c r="C274" s="72">
        <v>231695.61</v>
      </c>
      <c r="D274" s="72">
        <v>0</v>
      </c>
      <c r="E274" s="72">
        <v>0</v>
      </c>
    </row>
    <row r="275" spans="1:5" s="6" customFormat="1" ht="34.5" hidden="1" customHeight="1" x14ac:dyDescent="0.25">
      <c r="A275" s="26" t="s">
        <v>268</v>
      </c>
      <c r="B275" s="27" t="s">
        <v>269</v>
      </c>
      <c r="C275" s="62"/>
      <c r="D275" s="62"/>
      <c r="E275" s="62"/>
    </row>
    <row r="276" spans="1:5" s="6" customFormat="1" ht="34.5" hidden="1" customHeight="1" x14ac:dyDescent="0.25">
      <c r="A276" s="26" t="s">
        <v>8</v>
      </c>
      <c r="B276" s="27" t="s">
        <v>7</v>
      </c>
      <c r="C276" s="62"/>
      <c r="D276" s="62"/>
      <c r="E276" s="62"/>
    </row>
    <row r="277" spans="1:5" s="6" customFormat="1" ht="21.75" hidden="1" customHeight="1" x14ac:dyDescent="0.25">
      <c r="A277" s="26" t="s">
        <v>6</v>
      </c>
      <c r="B277" s="27" t="s">
        <v>5</v>
      </c>
      <c r="C277" s="62"/>
      <c r="D277" s="62"/>
      <c r="E277" s="62"/>
    </row>
    <row r="278" spans="1:5" s="6" customFormat="1" ht="64.5" hidden="1" customHeight="1" x14ac:dyDescent="0.25">
      <c r="A278" s="4" t="s">
        <v>4</v>
      </c>
      <c r="B278" s="7" t="s">
        <v>3</v>
      </c>
      <c r="C278" s="62">
        <f>SUM(C279:C281)</f>
        <v>0</v>
      </c>
      <c r="D278" s="62"/>
      <c r="E278" s="62"/>
    </row>
    <row r="279" spans="1:5" ht="32.25" hidden="1" customHeight="1" x14ac:dyDescent="0.25">
      <c r="A279" s="43" t="s">
        <v>399</v>
      </c>
      <c r="B279" s="20" t="s">
        <v>240</v>
      </c>
      <c r="C279" s="63"/>
      <c r="D279" s="63"/>
      <c r="E279" s="63"/>
    </row>
    <row r="280" spans="1:5" ht="32.25" hidden="1" customHeight="1" x14ac:dyDescent="0.25">
      <c r="A280" s="43" t="s">
        <v>400</v>
      </c>
      <c r="B280" s="20" t="s">
        <v>241</v>
      </c>
      <c r="C280" s="63"/>
      <c r="D280" s="63"/>
      <c r="E280" s="63"/>
    </row>
    <row r="281" spans="1:5" ht="32.25" hidden="1" customHeight="1" x14ac:dyDescent="0.25">
      <c r="A281" s="43" t="s">
        <v>401</v>
      </c>
      <c r="B281" s="20" t="s">
        <v>402</v>
      </c>
      <c r="C281" s="63"/>
      <c r="D281" s="63"/>
      <c r="E281" s="63"/>
    </row>
    <row r="282" spans="1:5" s="6" customFormat="1" ht="51.75" hidden="1" customHeight="1" x14ac:dyDescent="0.25">
      <c r="A282" s="4" t="s">
        <v>2</v>
      </c>
      <c r="B282" s="7" t="s">
        <v>1</v>
      </c>
      <c r="C282" s="62">
        <f t="shared" ref="C282:E282" si="50">SUM(C283:C284)</f>
        <v>0</v>
      </c>
      <c r="D282" s="62">
        <f t="shared" si="50"/>
        <v>0</v>
      </c>
      <c r="E282" s="62">
        <f t="shared" si="50"/>
        <v>0</v>
      </c>
    </row>
    <row r="283" spans="1:5" ht="82.5" hidden="1" customHeight="1" x14ac:dyDescent="0.25">
      <c r="A283" s="43" t="s">
        <v>243</v>
      </c>
      <c r="B283" s="20" t="s">
        <v>340</v>
      </c>
      <c r="C283" s="63"/>
      <c r="D283" s="63"/>
      <c r="E283" s="63"/>
    </row>
    <row r="284" spans="1:5" ht="48" hidden="1" customHeight="1" x14ac:dyDescent="0.25">
      <c r="A284" s="8" t="s">
        <v>243</v>
      </c>
      <c r="B284" s="20" t="s">
        <v>242</v>
      </c>
      <c r="C284" s="63"/>
      <c r="D284" s="63"/>
      <c r="E284" s="63"/>
    </row>
    <row r="285" spans="1:5" s="6" customFormat="1" ht="25.5" customHeight="1" x14ac:dyDescent="0.25">
      <c r="A285" s="19"/>
      <c r="B285" s="5" t="s">
        <v>0</v>
      </c>
      <c r="C285" s="62">
        <f>C10+C122</f>
        <v>16050873.648150001</v>
      </c>
      <c r="D285" s="62">
        <f>D10+D122</f>
        <v>10737524.481398541</v>
      </c>
      <c r="E285" s="62">
        <f>E10+E122</f>
        <v>9060955.805771064</v>
      </c>
    </row>
    <row r="286" spans="1:5" ht="15" x14ac:dyDescent="0.2">
      <c r="E286" s="74" t="s">
        <v>438</v>
      </c>
    </row>
    <row r="288" spans="1:5" s="57" customFormat="1" ht="14.25" customHeight="1" x14ac:dyDescent="0.25">
      <c r="A288" s="59"/>
      <c r="B288" s="60"/>
      <c r="C288" s="58"/>
      <c r="D288" s="58"/>
      <c r="E288" s="58"/>
    </row>
    <row r="289" ht="14.25" customHeight="1" x14ac:dyDescent="0.25"/>
  </sheetData>
  <mergeCells count="8">
    <mergeCell ref="C1:E1"/>
    <mergeCell ref="C3:E3"/>
    <mergeCell ref="C8:C9"/>
    <mergeCell ref="A8:A9"/>
    <mergeCell ref="B8:B9"/>
    <mergeCell ref="D8:E8"/>
    <mergeCell ref="C7:E7"/>
    <mergeCell ref="A5:E5"/>
  </mergeCells>
  <pageMargins left="1.1811023622047245" right="0.39370078740157483" top="0.78740157480314965" bottom="0.78740157480314965" header="0.19685039370078741" footer="0.23622047244094491"/>
  <pageSetup paperSize="9" scale="54" fitToHeight="0" orientation="portrait" r:id="rId1"/>
  <headerFooter alignWithMargins="0"/>
  <rowBreaks count="1" manualBreakCount="1">
    <brk id="5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StrizhakTP</cp:lastModifiedBy>
  <cp:lastPrinted>2024-10-09T06:39:55Z</cp:lastPrinted>
  <dcterms:created xsi:type="dcterms:W3CDTF">2020-11-06T11:10:42Z</dcterms:created>
  <dcterms:modified xsi:type="dcterms:W3CDTF">2024-10-21T07:50:06Z</dcterms:modified>
</cp:coreProperties>
</file>